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RDW\Insync\drdonwhite@gmail.com\Google Drive\DRDW Files\Consulting\Data Services\DuPage Eval Tool\"/>
    </mc:Choice>
  </mc:AlternateContent>
  <xr:revisionPtr revIDLastSave="0" documentId="13_ncr:1_{F31E751E-B13C-4A7D-A858-83777BC5E601}" xr6:coauthVersionLast="47" xr6:coauthVersionMax="47" xr10:uidLastSave="{00000000-0000-0000-0000-000000000000}"/>
  <workbookProtection workbookAlgorithmName="SHA-512" workbookHashValue="2uB18ELact572M1B8/tkQm158RaGYkncvaIZUX/uKyHfJ8cs0+ymI9K9MQ70WVsQJ7SVN9ge0s0CXTzWgVoBow==" workbookSaltValue="MldEix+9ZRaqdIv74AcrUA==" workbookSpinCount="100000" lockStructure="1"/>
  <bookViews>
    <workbookView xWindow="38290" yWindow="2190" windowWidth="38620" windowHeight="21100" tabRatio="887" xr2:uid="{00000000-000D-0000-FFFF-FFFF00000000}"/>
  </bookViews>
  <sheets>
    <sheet name="Directions &amp; Information" sheetId="24" r:id="rId1"/>
    <sheet name="PSEL 2015 Overview" sheetId="5" r:id="rId2"/>
    <sheet name="Guidance Document" sheetId="6" r:id="rId3"/>
    <sheet name="PSEL Standards &amp; Indicators" sheetId="4" r:id="rId4"/>
    <sheet name="ILPSSL" sheetId="8" r:id="rId5"/>
    <sheet name="PSEL &amp; IPSSL Crosswalk" sheetId="7" r:id="rId6"/>
    <sheet name="Assessment Types" sheetId="9" r:id="rId7"/>
    <sheet name="Eval Info &amp; Rankings" sheetId="11" r:id="rId8"/>
    <sheet name="Indicator Selection" sheetId="13" r:id="rId9"/>
    <sheet name="Professional Practice Ratings" sheetId="12" r:id="rId10"/>
    <sheet name="Student Growth Ratings" sheetId="21" r:id="rId11"/>
    <sheet name="Strengths &amp; Areas for Growth" sheetId="22" r:id="rId12"/>
    <sheet name="Summative &amp; Signatures" sheetId="23" state="hidden" r:id="rId13"/>
    <sheet name="Tables" sheetId="2" state="hidden" r:id="rId14"/>
    <sheet name="Formal Observation 1" sheetId="14" state="hidden" r:id="rId15"/>
    <sheet name="Formal Observation 2" sheetId="26" state="hidden" r:id="rId16"/>
    <sheet name="Formal Observation 3" sheetId="27" state="hidden" r:id="rId17"/>
    <sheet name="Informal Observation 1" sheetId="18" state="hidden" r:id="rId18"/>
    <sheet name="Informal Observation 2" sheetId="28" state="hidden" r:id="rId19"/>
    <sheet name="Informal Observation 3" sheetId="29" state="hidden" r:id="rId20"/>
    <sheet name="Future Goals Worksheet" sheetId="25" r:id="rId21"/>
    <sheet name="Additional Components Worksheet" sheetId="30" r:id="rId22"/>
  </sheets>
  <externalReferences>
    <externalReference r:id="rId23"/>
  </externalReferences>
  <definedNames>
    <definedName name="_bookmark2" localSheetId="1">'PSEL 2015 Overview'!$A$15</definedName>
    <definedName name="_xlnm._FilterDatabase" localSheetId="13" hidden="1">Tables!$A$1:$AP$1</definedName>
    <definedName name="Achievement_Goal_Rating">[1]Tables!$AI$1:$AI$5</definedName>
    <definedName name="Assessment_Ratings">Tables!$C$21:$C$26</definedName>
    <definedName name="Assessment_Ratings_Percent">Tables!$BB$2:$BB$22</definedName>
    <definedName name="Assessment_Type">Tables!$C$14:$C$18</definedName>
    <definedName name="Goal_Status">Tables!$C$36:$C$38</definedName>
    <definedName name="Include_in_Eval">Tables!$BF$2:$BF$5</definedName>
    <definedName name="Informal_Observation_Indicator_Rating">Tables!$BQ$2:$BQ$7</definedName>
    <definedName name="IPLS_Descriptor">Tables!$AA$1:$AA$7</definedName>
    <definedName name="IPLS_Standards">Tables!$Z$1:$Z$7</definedName>
    <definedName name="IPSL_Standard_Indicator">Tables!$AC$1:$AC$26</definedName>
    <definedName name="Overall_Eval_Ratings">Tables!$AZ$2:$AZ$102</definedName>
    <definedName name="Preset_Objectives_Rating">Tables!$BO$2:$BO$7</definedName>
    <definedName name="_xlnm.Print_Area" localSheetId="21">'Additional Components Worksheet'!$A$1:$E$9</definedName>
    <definedName name="_xlnm.Print_Area" localSheetId="7">'Eval Info &amp; Rankings'!$A$1:$H$67</definedName>
    <definedName name="_xlnm.Print_Area" localSheetId="14">'Formal Observation 1'!$A$1:$D$23</definedName>
    <definedName name="_xlnm.Print_Area" localSheetId="15">'Formal Observation 2'!$A$1:$D$23</definedName>
    <definedName name="_xlnm.Print_Area" localSheetId="16">'Formal Observation 3'!$A$1:$D$23</definedName>
    <definedName name="_xlnm.Print_Area" localSheetId="20">'Future Goals Worksheet'!$A$1:$F$5</definedName>
    <definedName name="_xlnm.Print_Area" localSheetId="4">ILPSSL!$A$1:$B$28</definedName>
    <definedName name="_xlnm.Print_Area" localSheetId="8">'Indicator Selection'!$A$1:$G$152</definedName>
    <definedName name="_xlnm.Print_Area" localSheetId="17">'Informal Observation 1'!$A$1:$D$18</definedName>
    <definedName name="_xlnm.Print_Area" localSheetId="18">'Informal Observation 2'!$A$1:$D$18</definedName>
    <definedName name="_xlnm.Print_Area" localSheetId="19">'Informal Observation 3'!$A$1:$D$18</definedName>
    <definedName name="_xlnm.Print_Area" localSheetId="9">'Professional Practice Ratings'!$C$1:$K$506</definedName>
    <definedName name="_xlnm.Print_Area" localSheetId="1">'PSEL 2015 Overview'!$A$1:$A$83</definedName>
    <definedName name="_xlnm.Print_Area" localSheetId="11">'Strengths &amp; Areas for Growth'!$A$1:$N$18</definedName>
    <definedName name="_xlnm.Print_Area" localSheetId="10">'Student Growth Ratings'!$A$1:$F$9</definedName>
    <definedName name="_xlnm.Print_Area" localSheetId="12">'Summative &amp; Signatures'!$A$1:$F$49</definedName>
    <definedName name="_xlnm.Print_Titles" localSheetId="6">'Assessment Types'!$1:$1</definedName>
    <definedName name="_xlnm.Print_Titles" localSheetId="14">'Formal Observation 1'!$1:$6</definedName>
    <definedName name="_xlnm.Print_Titles" localSheetId="15">'Formal Observation 2'!$1:$6</definedName>
    <definedName name="_xlnm.Print_Titles" localSheetId="16">'Formal Observation 3'!$1:$6</definedName>
    <definedName name="_xlnm.Print_Titles" localSheetId="2">'Guidance Document'!$5:$5</definedName>
    <definedName name="_xlnm.Print_Titles" localSheetId="4">ILPSSL!$3:$3</definedName>
    <definedName name="_xlnm.Print_Titles" localSheetId="5">'PSEL &amp; IPSSL Crosswalk'!$3:$3</definedName>
    <definedName name="_xlnm.Print_Titles" localSheetId="1">'PSEL 2015 Overview'!$1:$1</definedName>
    <definedName name="_xlnm.Print_Titles" localSheetId="3">'PSEL Standards &amp; Indicators'!$3:$3</definedName>
    <definedName name="_xlnm.Print_Titles" localSheetId="11">'Strengths &amp; Areas for Growth'!$1:$3</definedName>
    <definedName name="_xlnm.Print_Titles" localSheetId="12">'Summative &amp; Signatures'!$1:$13</definedName>
    <definedName name="Prof_Pract_1">Tables!$CG$2:$CG$3</definedName>
    <definedName name="Prof_Pract_2">Tables!$CH$2:$CH$4</definedName>
    <definedName name="Prof_Pract_3">Tables!$CI$2:$CI$3</definedName>
    <definedName name="Prof_Pract_4">Tables!$CJ$2:$CJ$4</definedName>
    <definedName name="Prof_Pract_Label">'Eval Info &amp; Rankings'!$B$63:$B$68</definedName>
    <definedName name="Prof_Practice_Ratings">[1]Tables!$A$2:$A$7</definedName>
    <definedName name="Prof_Practice_Ratings2">[1]Tables!$A$15:$A$19</definedName>
    <definedName name="PSEL_Descriptor">Tables!$C$1:$C$11</definedName>
    <definedName name="PSEL_Indicator">Tables!$E$1:$E$85</definedName>
    <definedName name="PSEL_NC_Derivative">Tables!$AU$2:$AU$6</definedName>
    <definedName name="PSEL_NC_Perf_Level_Descriptors">Tables!$AV$2:$AV$7</definedName>
    <definedName name="PSEL_Rating">Tables!$AR$2:$AR$7</definedName>
    <definedName name="PSEL_Rating_and_Key_Points">Tables!$AT$1:$AT$5</definedName>
    <definedName name="PSEL_Rating_Key_Points">Tables!$AS$2:$AS$6</definedName>
    <definedName name="PSEL_Ratings_and_Key_Points">Tables!$AT$2:$AT$6</definedName>
    <definedName name="PSEL_Ratings_Number">Tables!$BD$2:$BD$302</definedName>
    <definedName name="PSEL_Ratings_Percent">Tables!$AX$2:$AX$402</definedName>
    <definedName name="PSEL_Standard_Indicator_Number">Tables!$P$1:$P$84</definedName>
    <definedName name="PSEL_Standard_Number_Indicator">Tables!$F$2:$F$85</definedName>
    <definedName name="PSEL_Standards">Tables!$B$1:$B$11</definedName>
    <definedName name="S_I_E_Short">[1]Tables!$BJ$2:$BJ$41</definedName>
    <definedName name="Satisfied">[1]Tables!$BW$1:$BW$3</definedName>
    <definedName name="Select_Yes_or_No">Tables!$BF$8:$BF$10</definedName>
    <definedName name="Self_Eval_Rating">Tables!$BO$8:$BO$13</definedName>
    <definedName name="Standards_Percent">[1]Tables!$AU$2:$AU$10002</definedName>
    <definedName name="Summative_Label">'Eval Info &amp; Rankings'!$D$63:$D$67</definedName>
    <definedName name="Yes_No">Tables!$BF$2:$BF$4</definedName>
  </definedNames>
  <calcPr calcId="191029"/>
  <pivotCaches>
    <pivotCache cacheId="2"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1" i="13" l="1"/>
  <c r="E146" i="13"/>
  <c r="E143" i="13"/>
  <c r="D9" i="21"/>
  <c r="BV7" i="2" l="1"/>
  <c r="BV5" i="2"/>
  <c r="A124" i="13" l="1"/>
  <c r="A107" i="13"/>
  <c r="A92" i="13"/>
  <c r="A79" i="13"/>
  <c r="A65" i="13"/>
  <c r="A54" i="13"/>
  <c r="A42" i="13"/>
  <c r="A29" i="13"/>
  <c r="A18" i="13"/>
  <c r="A6" i="13"/>
  <c r="L21" i="11"/>
  <c r="L20" i="11"/>
  <c r="L19" i="11"/>
  <c r="L18" i="11"/>
  <c r="L17" i="11"/>
  <c r="L16" i="11"/>
  <c r="L15" i="11"/>
  <c r="L14" i="11"/>
  <c r="L13" i="11"/>
  <c r="L12" i="11"/>
  <c r="F16" i="27"/>
  <c r="F13" i="27"/>
  <c r="F10" i="27"/>
  <c r="F16" i="26"/>
  <c r="F13" i="26"/>
  <c r="F10" i="26"/>
  <c r="F16" i="14"/>
  <c r="A10" i="12"/>
  <c r="B10" i="12" s="1"/>
  <c r="B364" i="12"/>
  <c r="B129" i="12"/>
  <c r="A35" i="12"/>
  <c r="B35" i="12" s="1"/>
  <c r="A40" i="12"/>
  <c r="B40" i="12" s="1"/>
  <c r="A52" i="12"/>
  <c r="B52" i="12" s="1"/>
  <c r="A57" i="12"/>
  <c r="B57" i="12" s="1"/>
  <c r="A62" i="12"/>
  <c r="B62" i="12" s="1"/>
  <c r="A67" i="12"/>
  <c r="B67" i="12" s="1"/>
  <c r="A72" i="12"/>
  <c r="B72" i="12" s="1"/>
  <c r="A77" i="12"/>
  <c r="B77" i="12" s="1"/>
  <c r="A89" i="12"/>
  <c r="B89" i="12" s="1"/>
  <c r="A94" i="12"/>
  <c r="B94" i="12" s="1"/>
  <c r="A99" i="12"/>
  <c r="B99" i="12" s="1"/>
  <c r="A104" i="12"/>
  <c r="B104" i="12" s="1"/>
  <c r="A109" i="12"/>
  <c r="B109" i="12" s="1"/>
  <c r="A114" i="12"/>
  <c r="B114" i="12" s="1"/>
  <c r="A119" i="12"/>
  <c r="B119" i="12" s="1"/>
  <c r="A124" i="12"/>
  <c r="B124" i="12" s="1"/>
  <c r="A136" i="12"/>
  <c r="B136" i="12" s="1"/>
  <c r="A141" i="12"/>
  <c r="B141" i="12" s="1"/>
  <c r="A146" i="12"/>
  <c r="B146" i="12" s="1"/>
  <c r="A151" i="12"/>
  <c r="B151" i="12" s="1"/>
  <c r="A156" i="12"/>
  <c r="B156" i="12" s="1"/>
  <c r="A161" i="12"/>
  <c r="B161" i="12" s="1"/>
  <c r="A166" i="12"/>
  <c r="B166" i="12" s="1"/>
  <c r="A178" i="12"/>
  <c r="B178" i="12" s="1"/>
  <c r="A183" i="12"/>
  <c r="B183" i="12" s="1"/>
  <c r="A188" i="12"/>
  <c r="B188" i="12" s="1"/>
  <c r="A193" i="12"/>
  <c r="B193" i="12" s="1"/>
  <c r="A198" i="12"/>
  <c r="B198" i="12" s="1"/>
  <c r="A203" i="12"/>
  <c r="B203" i="12" s="1"/>
  <c r="A215" i="12"/>
  <c r="B215" i="12" s="1"/>
  <c r="A220" i="12"/>
  <c r="B220" i="12" s="1"/>
  <c r="A225" i="12"/>
  <c r="B225" i="12" s="1"/>
  <c r="A230" i="12"/>
  <c r="B230" i="12" s="1"/>
  <c r="A235" i="12"/>
  <c r="B235" i="12" s="1"/>
  <c r="A240" i="12"/>
  <c r="B240" i="12" s="1"/>
  <c r="A245" i="12"/>
  <c r="B245" i="12" s="1"/>
  <c r="A250" i="12"/>
  <c r="B250" i="12" s="1"/>
  <c r="A255" i="12"/>
  <c r="B255" i="12" s="1"/>
  <c r="A267" i="12"/>
  <c r="B267" i="12" s="1"/>
  <c r="A272" i="12"/>
  <c r="B272" i="12" s="1"/>
  <c r="A277" i="12"/>
  <c r="B277" i="12" s="1"/>
  <c r="A282" i="12"/>
  <c r="B282" i="12" s="1"/>
  <c r="A287" i="12"/>
  <c r="B287" i="12" s="1"/>
  <c r="A292" i="12"/>
  <c r="B292" i="12" s="1"/>
  <c r="A297" i="12"/>
  <c r="B297" i="12" s="1"/>
  <c r="A302" i="12"/>
  <c r="B302" i="12" s="1"/>
  <c r="A314" i="12"/>
  <c r="B314" i="12" s="1"/>
  <c r="A319" i="12"/>
  <c r="B319" i="12" s="1"/>
  <c r="A324" i="12"/>
  <c r="B324" i="12" s="1"/>
  <c r="A329" i="12"/>
  <c r="B329" i="12" s="1"/>
  <c r="A334" i="12"/>
  <c r="B334" i="12" s="1"/>
  <c r="A339" i="12"/>
  <c r="B339" i="12" s="1"/>
  <c r="A344" i="12"/>
  <c r="B344" i="12" s="1"/>
  <c r="A349" i="12"/>
  <c r="B349" i="12" s="1"/>
  <c r="A354" i="12"/>
  <c r="B354" i="12" s="1"/>
  <c r="A359" i="12"/>
  <c r="B359" i="12" s="1"/>
  <c r="A371" i="12"/>
  <c r="B371" i="12" s="1"/>
  <c r="A376" i="12"/>
  <c r="B376" i="12" s="1"/>
  <c r="A381" i="12"/>
  <c r="B381" i="12" s="1"/>
  <c r="A386" i="12"/>
  <c r="B386" i="12" s="1"/>
  <c r="A391" i="12"/>
  <c r="B391" i="12" s="1"/>
  <c r="A396" i="12"/>
  <c r="B396" i="12" s="1"/>
  <c r="A401" i="12"/>
  <c r="B401" i="12" s="1"/>
  <c r="A406" i="12"/>
  <c r="B406" i="12" s="1"/>
  <c r="A411" i="12"/>
  <c r="B411" i="12" s="1"/>
  <c r="A416" i="12"/>
  <c r="B416" i="12" s="1"/>
  <c r="A421" i="12"/>
  <c r="B421" i="12" s="1"/>
  <c r="A426" i="12"/>
  <c r="B426" i="12" s="1"/>
  <c r="A438" i="12"/>
  <c r="B438" i="12" s="1"/>
  <c r="A443" i="12"/>
  <c r="B443" i="12" s="1"/>
  <c r="A448" i="12"/>
  <c r="B448" i="12" s="1"/>
  <c r="A453" i="12"/>
  <c r="B453" i="12" s="1"/>
  <c r="A458" i="12"/>
  <c r="B458" i="12" s="1"/>
  <c r="A463" i="12"/>
  <c r="B463" i="12" s="1"/>
  <c r="A468" i="12"/>
  <c r="B468" i="12" s="1"/>
  <c r="A473" i="12"/>
  <c r="B473" i="12" s="1"/>
  <c r="A478" i="12"/>
  <c r="B478" i="12" s="1"/>
  <c r="A483" i="12"/>
  <c r="B483" i="12" s="1"/>
  <c r="A15" i="12"/>
  <c r="B15" i="12" s="1"/>
  <c r="A20" i="12"/>
  <c r="B20" i="12" s="1"/>
  <c r="A25" i="12"/>
  <c r="B25" i="12" s="1"/>
  <c r="A30" i="12"/>
  <c r="B30" i="12" s="1"/>
  <c r="F14" i="29"/>
  <c r="F13" i="29"/>
  <c r="F12" i="29"/>
  <c r="F14" i="28"/>
  <c r="F13" i="28"/>
  <c r="F14" i="18"/>
  <c r="K135" i="13" l="1"/>
  <c r="K134" i="13"/>
  <c r="K133" i="13"/>
  <c r="K132" i="13"/>
  <c r="K131" i="13"/>
  <c r="K130" i="13"/>
  <c r="K129" i="13"/>
  <c r="K128" i="13"/>
  <c r="K127" i="13"/>
  <c r="K126" i="13"/>
  <c r="K120" i="13"/>
  <c r="K119" i="13"/>
  <c r="K118" i="13"/>
  <c r="K117" i="13"/>
  <c r="K116" i="13"/>
  <c r="K115" i="13"/>
  <c r="K114" i="13"/>
  <c r="K113" i="13"/>
  <c r="K112" i="13"/>
  <c r="K111" i="13"/>
  <c r="K110" i="13"/>
  <c r="K109" i="13"/>
  <c r="K103" i="13"/>
  <c r="K102" i="13"/>
  <c r="K101" i="13"/>
  <c r="K100" i="13"/>
  <c r="K99" i="13"/>
  <c r="K98" i="13"/>
  <c r="K97" i="13"/>
  <c r="K96" i="13"/>
  <c r="K95" i="13"/>
  <c r="K94" i="13"/>
  <c r="K88" i="13"/>
  <c r="K87" i="13"/>
  <c r="K86" i="13"/>
  <c r="K85" i="13"/>
  <c r="K84" i="13"/>
  <c r="K83" i="13"/>
  <c r="K82" i="13"/>
  <c r="K81" i="13"/>
  <c r="K75" i="13"/>
  <c r="K74" i="13"/>
  <c r="K73" i="13"/>
  <c r="K72" i="13"/>
  <c r="K71" i="13"/>
  <c r="K70" i="13"/>
  <c r="K69" i="13"/>
  <c r="K68" i="13"/>
  <c r="K67" i="13"/>
  <c r="K61" i="13"/>
  <c r="K60" i="13"/>
  <c r="K59" i="13"/>
  <c r="K58" i="13"/>
  <c r="K57" i="13"/>
  <c r="K56" i="13"/>
  <c r="K50" i="13"/>
  <c r="K49" i="13"/>
  <c r="K48" i="13"/>
  <c r="K47" i="13"/>
  <c r="K46" i="13"/>
  <c r="K45" i="13"/>
  <c r="K44" i="13"/>
  <c r="K38" i="13"/>
  <c r="K37" i="13"/>
  <c r="K36" i="13"/>
  <c r="K35" i="13"/>
  <c r="K34" i="13"/>
  <c r="K33" i="13"/>
  <c r="K32" i="13"/>
  <c r="K31" i="13"/>
  <c r="K25" i="13"/>
  <c r="K24" i="13"/>
  <c r="K23" i="13"/>
  <c r="K22" i="13"/>
  <c r="K21" i="13"/>
  <c r="K20" i="13"/>
  <c r="K14" i="13"/>
  <c r="K13" i="13"/>
  <c r="K12" i="13"/>
  <c r="K11" i="13"/>
  <c r="K10" i="13"/>
  <c r="K9" i="13"/>
  <c r="K8" i="13"/>
  <c r="C9" i="30"/>
  <c r="C8" i="30"/>
  <c r="B9" i="30"/>
  <c r="B8" i="30"/>
  <c r="G9" i="30"/>
  <c r="G8" i="30"/>
  <c r="F18" i="29"/>
  <c r="C18" i="29"/>
  <c r="A18" i="29"/>
  <c r="F17" i="29"/>
  <c r="C17" i="29"/>
  <c r="A17" i="29"/>
  <c r="F18" i="28"/>
  <c r="C18" i="28"/>
  <c r="A18" i="28"/>
  <c r="F17" i="28"/>
  <c r="C17" i="28"/>
  <c r="A17" i="28"/>
  <c r="F18" i="18"/>
  <c r="C18" i="18"/>
  <c r="A18" i="18"/>
  <c r="F17" i="18"/>
  <c r="C17" i="18"/>
  <c r="A17" i="18"/>
  <c r="F23" i="27"/>
  <c r="C23" i="27"/>
  <c r="A23" i="27"/>
  <c r="F22" i="27"/>
  <c r="C22" i="27"/>
  <c r="A22" i="27"/>
  <c r="F23" i="26"/>
  <c r="C23" i="26"/>
  <c r="A23" i="26"/>
  <c r="F22" i="26"/>
  <c r="C22" i="26"/>
  <c r="A22" i="26"/>
  <c r="C23" i="14"/>
  <c r="C22" i="14"/>
  <c r="A23" i="14"/>
  <c r="A22" i="14"/>
  <c r="F23" i="14"/>
  <c r="F22" i="14"/>
  <c r="G5" i="12" l="1"/>
  <c r="E5" i="12"/>
  <c r="H5" i="12"/>
  <c r="F5" i="12"/>
  <c r="B6" i="23" l="1"/>
  <c r="B2" i="14" s="1"/>
  <c r="E1" i="13" l="1"/>
  <c r="G54" i="11" l="1"/>
  <c r="G46" i="11"/>
  <c r="G38" i="11"/>
  <c r="B5" i="23"/>
  <c r="B10" i="23"/>
  <c r="B6" i="28" s="1"/>
  <c r="B9" i="23"/>
  <c r="B5" i="27" s="1"/>
  <c r="B8" i="23"/>
  <c r="B4" i="26" s="1"/>
  <c r="B7" i="23"/>
  <c r="B3" i="14" s="1"/>
  <c r="B2" i="29"/>
  <c r="E3" i="13"/>
  <c r="D3" i="22" s="1"/>
  <c r="E2" i="13"/>
  <c r="D2" i="22" s="1"/>
  <c r="D1" i="22"/>
  <c r="B1" i="18" l="1"/>
  <c r="B1" i="14"/>
  <c r="B6" i="29"/>
  <c r="B6" i="14"/>
  <c r="B6" i="26"/>
  <c r="B6" i="27"/>
  <c r="B6" i="18"/>
  <c r="B5" i="18"/>
  <c r="B5" i="14"/>
  <c r="B5" i="28"/>
  <c r="G3" i="12"/>
  <c r="E2" i="21"/>
  <c r="B5" i="26"/>
  <c r="B5" i="29"/>
  <c r="B4" i="28"/>
  <c r="G2" i="12"/>
  <c r="B4" i="29"/>
  <c r="B4" i="27"/>
  <c r="B4" i="14"/>
  <c r="B4" i="18"/>
  <c r="B3" i="18"/>
  <c r="B3" i="26"/>
  <c r="B3" i="29"/>
  <c r="B3" i="28"/>
  <c r="B3" i="27"/>
  <c r="B2" i="28"/>
  <c r="C2" i="21"/>
  <c r="G1" i="12"/>
  <c r="B2" i="26"/>
  <c r="B1" i="25" s="1"/>
  <c r="B2" i="18"/>
  <c r="B2" i="27"/>
  <c r="B1" i="27"/>
  <c r="B1" i="29"/>
  <c r="B1" i="26"/>
  <c r="B1" i="28"/>
  <c r="C15" i="23" l="1"/>
  <c r="C14" i="23"/>
  <c r="E22" i="23"/>
  <c r="E23" i="23"/>
  <c r="D24" i="23"/>
  <c r="E24" i="23" s="1"/>
  <c r="BK2" i="2"/>
  <c r="BH2" i="2" s="1"/>
  <c r="BV2" i="2"/>
  <c r="BS2" i="2" s="1"/>
  <c r="BS5" i="2"/>
  <c r="C8" i="13"/>
  <c r="CL2" i="2" s="1"/>
  <c r="C9" i="13"/>
  <c r="CL3" i="2" s="1"/>
  <c r="C10" i="13"/>
  <c r="C11" i="13"/>
  <c r="CL5" i="2" s="1"/>
  <c r="D8" i="13"/>
  <c r="D141" i="13" s="1"/>
  <c r="E8" i="13"/>
  <c r="B8" i="13" s="1"/>
  <c r="D9" i="13"/>
  <c r="E9" i="13"/>
  <c r="D10" i="13"/>
  <c r="E10" i="13"/>
  <c r="D11" i="13"/>
  <c r="E11" i="13"/>
  <c r="CM5" i="2" s="1"/>
  <c r="CN5" i="2" s="1"/>
  <c r="C12" i="13"/>
  <c r="CL6" i="2" s="1"/>
  <c r="D12" i="13"/>
  <c r="E12" i="13"/>
  <c r="C13" i="13"/>
  <c r="CL7" i="2" s="1"/>
  <c r="D13" i="13"/>
  <c r="E13" i="13"/>
  <c r="B13" i="13" s="1"/>
  <c r="C14" i="13"/>
  <c r="D14" i="13"/>
  <c r="E14" i="13"/>
  <c r="C20" i="13"/>
  <c r="CL9" i="2" s="1"/>
  <c r="D20" i="13"/>
  <c r="E20" i="13"/>
  <c r="B20" i="13" s="1"/>
  <c r="C21" i="13"/>
  <c r="CL10" i="2" s="1"/>
  <c r="D21" i="13"/>
  <c r="E21" i="13"/>
  <c r="C22" i="13"/>
  <c r="CL11" i="2" s="1"/>
  <c r="D22" i="13"/>
  <c r="E22" i="13"/>
  <c r="B22" i="13" s="1"/>
  <c r="C23" i="13"/>
  <c r="CL12" i="2" s="1"/>
  <c r="D23" i="13"/>
  <c r="E23" i="13"/>
  <c r="C24" i="13"/>
  <c r="CL13" i="2" s="1"/>
  <c r="D24" i="13"/>
  <c r="E24" i="13"/>
  <c r="B24" i="13" s="1"/>
  <c r="C25" i="13"/>
  <c r="CL14" i="2" s="1"/>
  <c r="D25" i="13"/>
  <c r="E25" i="13"/>
  <c r="C31" i="13"/>
  <c r="CL15" i="2" s="1"/>
  <c r="D31" i="13"/>
  <c r="D143" i="13" s="1"/>
  <c r="E31" i="13"/>
  <c r="B31" i="13" s="1"/>
  <c r="C32" i="13"/>
  <c r="D32" i="13"/>
  <c r="E32" i="13"/>
  <c r="B32" i="13" s="1"/>
  <c r="C33" i="13"/>
  <c r="D33" i="13"/>
  <c r="E33" i="13"/>
  <c r="B33" i="13" s="1"/>
  <c r="C34" i="13"/>
  <c r="CL18" i="2" s="1"/>
  <c r="D34" i="13"/>
  <c r="E34" i="13"/>
  <c r="C35" i="13"/>
  <c r="CL19" i="2" s="1"/>
  <c r="D35" i="13"/>
  <c r="E35" i="13"/>
  <c r="B35" i="13" s="1"/>
  <c r="C36" i="13"/>
  <c r="CL20" i="2" s="1"/>
  <c r="D36" i="13"/>
  <c r="E36" i="13"/>
  <c r="C37" i="13"/>
  <c r="D37" i="13"/>
  <c r="E37" i="13"/>
  <c r="B37" i="13" s="1"/>
  <c r="C38" i="13"/>
  <c r="CL22" i="2" s="1"/>
  <c r="D38" i="13"/>
  <c r="E38" i="13"/>
  <c r="C44" i="13"/>
  <c r="CL23" i="2" s="1"/>
  <c r="D44" i="13"/>
  <c r="D144" i="13" s="1"/>
  <c r="E44" i="13"/>
  <c r="C45" i="13"/>
  <c r="D45" i="13"/>
  <c r="E45" i="13"/>
  <c r="B45" i="13" s="1"/>
  <c r="C46" i="13"/>
  <c r="CL25" i="2" s="1"/>
  <c r="D46" i="13"/>
  <c r="E46" i="13"/>
  <c r="B46" i="13" s="1"/>
  <c r="C47" i="13"/>
  <c r="CL26" i="2" s="1"/>
  <c r="D47" i="13"/>
  <c r="E47" i="13"/>
  <c r="C48" i="13"/>
  <c r="CL27" i="2" s="1"/>
  <c r="D48" i="13"/>
  <c r="E48" i="13"/>
  <c r="B48" i="13" s="1"/>
  <c r="C49" i="13"/>
  <c r="CL28" i="2" s="1"/>
  <c r="D49" i="13"/>
  <c r="E49" i="13"/>
  <c r="C50" i="13"/>
  <c r="CL29" i="2" s="1"/>
  <c r="D50" i="13"/>
  <c r="E50" i="13"/>
  <c r="B50" i="13" s="1"/>
  <c r="C56" i="13"/>
  <c r="CL30" i="2" s="1"/>
  <c r="D56" i="13"/>
  <c r="E56" i="13"/>
  <c r="C57" i="13"/>
  <c r="CL31" i="2" s="1"/>
  <c r="D57" i="13"/>
  <c r="E57" i="13"/>
  <c r="B57" i="13" s="1"/>
  <c r="C58" i="13"/>
  <c r="CL32" i="2" s="1"/>
  <c r="D58" i="13"/>
  <c r="E58" i="13"/>
  <c r="B58" i="13" s="1"/>
  <c r="C59" i="13"/>
  <c r="D59" i="13"/>
  <c r="E59" i="13"/>
  <c r="B59" i="13" s="1"/>
  <c r="C60" i="13"/>
  <c r="CL34" i="2" s="1"/>
  <c r="D60" i="13"/>
  <c r="E60" i="13"/>
  <c r="C61" i="13"/>
  <c r="CL35" i="2" s="1"/>
  <c r="D61" i="13"/>
  <c r="E61" i="13"/>
  <c r="B61" i="13" s="1"/>
  <c r="C67" i="13"/>
  <c r="CL36" i="2" s="1"/>
  <c r="D67" i="13"/>
  <c r="D146" i="13" s="1"/>
  <c r="E67" i="13"/>
  <c r="C68" i="13"/>
  <c r="D68" i="13"/>
  <c r="E68" i="13"/>
  <c r="B68" i="13" s="1"/>
  <c r="C69" i="13"/>
  <c r="CL38" i="2" s="1"/>
  <c r="D69" i="13"/>
  <c r="E69" i="13"/>
  <c r="C70" i="13"/>
  <c r="CL39" i="2" s="1"/>
  <c r="D70" i="13"/>
  <c r="E70" i="13"/>
  <c r="C71" i="13"/>
  <c r="D71" i="13"/>
  <c r="E71" i="13"/>
  <c r="B71" i="13" s="1"/>
  <c r="C72" i="13"/>
  <c r="D72" i="13"/>
  <c r="E72" i="13"/>
  <c r="B72" i="13" s="1"/>
  <c r="C73" i="13"/>
  <c r="CL42" i="2" s="1"/>
  <c r="D73" i="13"/>
  <c r="E73" i="13"/>
  <c r="C74" i="13"/>
  <c r="CL43" i="2" s="1"/>
  <c r="D74" i="13"/>
  <c r="E74" i="13"/>
  <c r="C75" i="13"/>
  <c r="D75" i="13"/>
  <c r="E75" i="13"/>
  <c r="C81" i="13"/>
  <c r="D81" i="13"/>
  <c r="E81" i="13"/>
  <c r="B81" i="13" s="1"/>
  <c r="C82" i="13"/>
  <c r="CL46" i="2" s="1"/>
  <c r="D82" i="13"/>
  <c r="E82" i="13"/>
  <c r="C83" i="13"/>
  <c r="CL47" i="2" s="1"/>
  <c r="D83" i="13"/>
  <c r="E83" i="13"/>
  <c r="B83" i="13" s="1"/>
  <c r="C84" i="13"/>
  <c r="CL48" i="2" s="1"/>
  <c r="D84" i="13"/>
  <c r="E84" i="13"/>
  <c r="C85" i="13"/>
  <c r="D85" i="13"/>
  <c r="E85" i="13"/>
  <c r="B85" i="13" s="1"/>
  <c r="C86" i="13"/>
  <c r="D86" i="13"/>
  <c r="E86" i="13"/>
  <c r="C87" i="13"/>
  <c r="CL51" i="2" s="1"/>
  <c r="D87" i="13"/>
  <c r="E87" i="13"/>
  <c r="B87" i="13" s="1"/>
  <c r="C88" i="13"/>
  <c r="CL52" i="2" s="1"/>
  <c r="D88" i="13"/>
  <c r="E88" i="13"/>
  <c r="C94" i="13"/>
  <c r="D94" i="13"/>
  <c r="E94" i="13"/>
  <c r="B94" i="13" s="1"/>
  <c r="C95" i="13"/>
  <c r="CL54" i="2" s="1"/>
  <c r="D95" i="13"/>
  <c r="E95" i="13"/>
  <c r="C96" i="13"/>
  <c r="CL55" i="2" s="1"/>
  <c r="D96" i="13"/>
  <c r="E96" i="13"/>
  <c r="B96" i="13" s="1"/>
  <c r="C97" i="13"/>
  <c r="D97" i="13"/>
  <c r="E97" i="13"/>
  <c r="B97" i="13" s="1"/>
  <c r="C98" i="13"/>
  <c r="CL57" i="2" s="1"/>
  <c r="D98" i="13"/>
  <c r="E98" i="13"/>
  <c r="B98" i="13" s="1"/>
  <c r="C99" i="13"/>
  <c r="CL58" i="2" s="1"/>
  <c r="D99" i="13"/>
  <c r="E99" i="13"/>
  <c r="C100" i="13"/>
  <c r="CL59" i="2" s="1"/>
  <c r="D100" i="13"/>
  <c r="E100" i="13"/>
  <c r="B100" i="13" s="1"/>
  <c r="C101" i="13"/>
  <c r="CL60" i="2" s="1"/>
  <c r="D101" i="13"/>
  <c r="E101" i="13"/>
  <c r="C102" i="13"/>
  <c r="CL61" i="2" s="1"/>
  <c r="D102" i="13"/>
  <c r="E102" i="13"/>
  <c r="B102" i="13" s="1"/>
  <c r="C103" i="13"/>
  <c r="CL62" i="2" s="1"/>
  <c r="D103" i="13"/>
  <c r="E103" i="13"/>
  <c r="C109" i="13"/>
  <c r="CL63" i="2" s="1"/>
  <c r="D109" i="13"/>
  <c r="D149" i="13" s="1"/>
  <c r="E109" i="13"/>
  <c r="B109" i="13" s="1"/>
  <c r="C110" i="13"/>
  <c r="CL64" i="2" s="1"/>
  <c r="D110" i="13"/>
  <c r="E110" i="13"/>
  <c r="B110" i="13" s="1"/>
  <c r="C111" i="13"/>
  <c r="CL65" i="2" s="1"/>
  <c r="D111" i="13"/>
  <c r="E111" i="13"/>
  <c r="B111" i="13" s="1"/>
  <c r="C112" i="13"/>
  <c r="D112" i="13"/>
  <c r="E112" i="13"/>
  <c r="C113" i="13"/>
  <c r="CL67" i="2" s="1"/>
  <c r="D113" i="13"/>
  <c r="E113" i="13"/>
  <c r="B113" i="13" s="1"/>
  <c r="C114" i="13"/>
  <c r="CL68" i="2" s="1"/>
  <c r="D114" i="13"/>
  <c r="E114" i="13"/>
  <c r="C115" i="13"/>
  <c r="D115" i="13"/>
  <c r="E115" i="13"/>
  <c r="B115" i="13" s="1"/>
  <c r="C116" i="13"/>
  <c r="CL70" i="2" s="1"/>
  <c r="D116" i="13"/>
  <c r="E116" i="13"/>
  <c r="C117" i="13"/>
  <c r="CL71" i="2" s="1"/>
  <c r="D117" i="13"/>
  <c r="E117" i="13"/>
  <c r="B117" i="13" s="1"/>
  <c r="C118" i="13"/>
  <c r="D118" i="13"/>
  <c r="E118" i="13"/>
  <c r="B118" i="13" s="1"/>
  <c r="C119" i="13"/>
  <c r="D119" i="13"/>
  <c r="E119" i="13"/>
  <c r="B119" i="13" s="1"/>
  <c r="C120" i="13"/>
  <c r="CL74" i="2" s="1"/>
  <c r="D120" i="13"/>
  <c r="E120" i="13"/>
  <c r="C126" i="13"/>
  <c r="CL75" i="2" s="1"/>
  <c r="D126" i="13"/>
  <c r="D150" i="13" s="1"/>
  <c r="E126" i="13"/>
  <c r="B126" i="13" s="1"/>
  <c r="C127" i="13"/>
  <c r="CL76" i="2" s="1"/>
  <c r="D127" i="13"/>
  <c r="E127" i="13"/>
  <c r="C128" i="13"/>
  <c r="CL77" i="2" s="1"/>
  <c r="D128" i="13"/>
  <c r="E128" i="13"/>
  <c r="B128" i="13" s="1"/>
  <c r="C129" i="13"/>
  <c r="CL78" i="2" s="1"/>
  <c r="D129" i="13"/>
  <c r="E129" i="13"/>
  <c r="C130" i="13"/>
  <c r="CL79" i="2" s="1"/>
  <c r="D130" i="13"/>
  <c r="E130" i="13"/>
  <c r="B130" i="13" s="1"/>
  <c r="C131" i="13"/>
  <c r="CL80" i="2" s="1"/>
  <c r="D131" i="13"/>
  <c r="E131" i="13"/>
  <c r="B131" i="13" s="1"/>
  <c r="C132" i="13"/>
  <c r="CL81" i="2" s="1"/>
  <c r="D132" i="13"/>
  <c r="E132" i="13"/>
  <c r="B132" i="13" s="1"/>
  <c r="C133" i="13"/>
  <c r="D133" i="13"/>
  <c r="E133" i="13"/>
  <c r="C134" i="13"/>
  <c r="CL83" i="2" s="1"/>
  <c r="D134" i="13"/>
  <c r="E134" i="13"/>
  <c r="B134" i="13" s="1"/>
  <c r="C135" i="13"/>
  <c r="D135" i="13"/>
  <c r="E135" i="13"/>
  <c r="BJ2" i="2"/>
  <c r="BL2" i="2"/>
  <c r="J32" i="11"/>
  <c r="H31" i="11"/>
  <c r="J31" i="11" s="1"/>
  <c r="J27" i="11"/>
  <c r="J30" i="11"/>
  <c r="G67" i="11"/>
  <c r="G66" i="11"/>
  <c r="G64" i="11"/>
  <c r="G65" i="11"/>
  <c r="BW10" i="2"/>
  <c r="BW9" i="2"/>
  <c r="BW8" i="2"/>
  <c r="BV10" i="2"/>
  <c r="BV9" i="2"/>
  <c r="BS9" i="2" s="1"/>
  <c r="BX9" i="2" s="1"/>
  <c r="BV8" i="2"/>
  <c r="BS8" i="2" s="1"/>
  <c r="BU10" i="2"/>
  <c r="BU7" i="2"/>
  <c r="BU6" i="2"/>
  <c r="BU9" i="2"/>
  <c r="BU8" i="2"/>
  <c r="BT10" i="2"/>
  <c r="BT9" i="2"/>
  <c r="BT8" i="2"/>
  <c r="BT7" i="2"/>
  <c r="BW7" i="2"/>
  <c r="BW6" i="2"/>
  <c r="BW5" i="2"/>
  <c r="BV6" i="2"/>
  <c r="BS6" i="2" s="1"/>
  <c r="BX6" i="2" s="1"/>
  <c r="BU5" i="2"/>
  <c r="BT6" i="2"/>
  <c r="BT5" i="2"/>
  <c r="G14" i="29"/>
  <c r="G13" i="29"/>
  <c r="G12" i="29"/>
  <c r="A6" i="29"/>
  <c r="A5" i="29"/>
  <c r="A4" i="29"/>
  <c r="A3" i="29"/>
  <c r="A2" i="29"/>
  <c r="A1" i="29"/>
  <c r="G14" i="28"/>
  <c r="G13" i="28"/>
  <c r="G12" i="28"/>
  <c r="F12" i="28" s="1"/>
  <c r="A6" i="28"/>
  <c r="A5" i="28"/>
  <c r="A4" i="28"/>
  <c r="A3" i="28"/>
  <c r="A2" i="28"/>
  <c r="A1" i="28"/>
  <c r="BW2" i="2"/>
  <c r="BT4" i="2"/>
  <c r="BT3" i="2"/>
  <c r="BT2" i="2"/>
  <c r="G14" i="18"/>
  <c r="G13" i="18"/>
  <c r="G12" i="18"/>
  <c r="BV3" i="2"/>
  <c r="BS3" i="2" s="1"/>
  <c r="BV4" i="2"/>
  <c r="BS4" i="2" s="1"/>
  <c r="BK8" i="2"/>
  <c r="BH8" i="2" s="1"/>
  <c r="BU2" i="2"/>
  <c r="BL10" i="2"/>
  <c r="BK10" i="2"/>
  <c r="BJ10" i="2"/>
  <c r="BI10" i="2"/>
  <c r="BL9" i="2"/>
  <c r="BK9" i="2"/>
  <c r="BJ9" i="2"/>
  <c r="BI9" i="2"/>
  <c r="BL8" i="2"/>
  <c r="BJ8" i="2"/>
  <c r="BI8" i="2"/>
  <c r="BL7" i="2"/>
  <c r="BK7" i="2"/>
  <c r="BH7" i="2" s="1"/>
  <c r="BM7" i="2" s="1"/>
  <c r="BJ7" i="2"/>
  <c r="BI7" i="2"/>
  <c r="BL6" i="2"/>
  <c r="BK6" i="2"/>
  <c r="BH6" i="2" s="1"/>
  <c r="BM6" i="2" s="1"/>
  <c r="BJ6" i="2"/>
  <c r="BI6" i="2"/>
  <c r="BL5" i="2"/>
  <c r="BK5" i="2"/>
  <c r="BH5" i="2" s="1"/>
  <c r="BJ5" i="2"/>
  <c r="BI5" i="2"/>
  <c r="BL4" i="2"/>
  <c r="BK4" i="2"/>
  <c r="BH4" i="2" s="1"/>
  <c r="BL3" i="2"/>
  <c r="BK3" i="2"/>
  <c r="BH3" i="2" s="1"/>
  <c r="G16" i="27"/>
  <c r="G13" i="27"/>
  <c r="G10" i="27"/>
  <c r="A6" i="27"/>
  <c r="A5" i="27"/>
  <c r="A4" i="27"/>
  <c r="A3" i="27"/>
  <c r="A2" i="27"/>
  <c r="A1" i="27"/>
  <c r="G16" i="26"/>
  <c r="G13" i="26"/>
  <c r="G10" i="26"/>
  <c r="A6" i="26"/>
  <c r="A5" i="26"/>
  <c r="A4" i="26"/>
  <c r="A3" i="26"/>
  <c r="A2" i="26"/>
  <c r="A1" i="26"/>
  <c r="G16" i="14"/>
  <c r="G13" i="14"/>
  <c r="G10" i="14"/>
  <c r="CL4" i="2"/>
  <c r="CL8" i="2"/>
  <c r="CL16" i="2"/>
  <c r="CL24" i="2"/>
  <c r="CL40" i="2"/>
  <c r="CL44" i="2"/>
  <c r="CL56" i="2"/>
  <c r="CL72" i="2"/>
  <c r="CL84" i="2"/>
  <c r="K483" i="12"/>
  <c r="K478" i="12"/>
  <c r="K473" i="12"/>
  <c r="K468" i="12"/>
  <c r="K463" i="12"/>
  <c r="K458" i="12"/>
  <c r="K453" i="12"/>
  <c r="K448" i="12"/>
  <c r="K443" i="12"/>
  <c r="K438" i="12"/>
  <c r="K426" i="12"/>
  <c r="K421" i="12"/>
  <c r="K416" i="12"/>
  <c r="K411" i="12"/>
  <c r="K406" i="12"/>
  <c r="K401" i="12"/>
  <c r="K396" i="12"/>
  <c r="K391" i="12"/>
  <c r="K386" i="12"/>
  <c r="K381" i="12"/>
  <c r="K376" i="12"/>
  <c r="K371" i="12"/>
  <c r="K359" i="12"/>
  <c r="K354" i="12"/>
  <c r="K349" i="12"/>
  <c r="K344" i="12"/>
  <c r="K339" i="12"/>
  <c r="K334" i="12"/>
  <c r="K329" i="12"/>
  <c r="K324" i="12"/>
  <c r="K319" i="12"/>
  <c r="K314" i="12"/>
  <c r="K302" i="12"/>
  <c r="K297" i="12"/>
  <c r="K292" i="12"/>
  <c r="K287" i="12"/>
  <c r="K282" i="12"/>
  <c r="K277" i="12"/>
  <c r="K272" i="12"/>
  <c r="K267" i="12"/>
  <c r="K255" i="12"/>
  <c r="K250" i="12"/>
  <c r="K245" i="12"/>
  <c r="K240" i="12"/>
  <c r="K235" i="12"/>
  <c r="K230" i="12"/>
  <c r="K225" i="12"/>
  <c r="K220" i="12"/>
  <c r="K215" i="12"/>
  <c r="K203" i="12"/>
  <c r="K198" i="12"/>
  <c r="K193" i="12"/>
  <c r="K188" i="12"/>
  <c r="K183" i="12"/>
  <c r="K178" i="12"/>
  <c r="K166" i="12"/>
  <c r="K161" i="12"/>
  <c r="K156" i="12"/>
  <c r="K151" i="12"/>
  <c r="K146" i="12"/>
  <c r="K141" i="12"/>
  <c r="K136" i="12"/>
  <c r="K124" i="12"/>
  <c r="K119" i="12"/>
  <c r="K114" i="12"/>
  <c r="K109" i="12"/>
  <c r="K104" i="12"/>
  <c r="K99" i="12"/>
  <c r="K94" i="12"/>
  <c r="K89" i="12"/>
  <c r="K77" i="12"/>
  <c r="K72" i="12"/>
  <c r="K67" i="12"/>
  <c r="K62" i="12"/>
  <c r="K57" i="12"/>
  <c r="K52" i="12"/>
  <c r="K40" i="12"/>
  <c r="K35" i="12"/>
  <c r="K30" i="12"/>
  <c r="K25" i="12"/>
  <c r="K20" i="12"/>
  <c r="K15" i="12"/>
  <c r="K10" i="12"/>
  <c r="I488" i="12"/>
  <c r="I504" i="12" s="1"/>
  <c r="I45" i="12"/>
  <c r="I495" i="12" s="1"/>
  <c r="I129" i="12"/>
  <c r="BJ3" i="2"/>
  <c r="BW4" i="2"/>
  <c r="BU4" i="2"/>
  <c r="BU3" i="2"/>
  <c r="BW3" i="2"/>
  <c r="BI2" i="2"/>
  <c r="BI3" i="2"/>
  <c r="BI4" i="2"/>
  <c r="BO3" i="2"/>
  <c r="BO9" i="2"/>
  <c r="H22" i="11"/>
  <c r="J22" i="11" s="1"/>
  <c r="G41" i="11"/>
  <c r="G40" i="11"/>
  <c r="G57" i="11"/>
  <c r="G56" i="11"/>
  <c r="G49" i="11"/>
  <c r="G48" i="11"/>
  <c r="C26" i="23"/>
  <c r="G55" i="11"/>
  <c r="G47" i="11"/>
  <c r="G39" i="11"/>
  <c r="I431" i="12"/>
  <c r="I503" i="12" s="1"/>
  <c r="I364" i="12"/>
  <c r="I502" i="12" s="1"/>
  <c r="I307" i="12"/>
  <c r="I501" i="12" s="1"/>
  <c r="I260" i="12"/>
  <c r="I500" i="12" s="1"/>
  <c r="I208" i="12"/>
  <c r="I499" i="12" s="1"/>
  <c r="I171" i="12"/>
  <c r="I498" i="12" s="1"/>
  <c r="I82" i="12"/>
  <c r="I496" i="12" s="1"/>
  <c r="F146" i="13"/>
  <c r="F143" i="13"/>
  <c r="CE4" i="2"/>
  <c r="CE3" i="2"/>
  <c r="CE2" i="2"/>
  <c r="F150" i="13"/>
  <c r="F149" i="13"/>
  <c r="F148" i="13"/>
  <c r="F147" i="13"/>
  <c r="F145" i="13"/>
  <c r="F144" i="13"/>
  <c r="F142" i="13"/>
  <c r="F141" i="13"/>
  <c r="C22" i="23"/>
  <c r="F22" i="23" s="1"/>
  <c r="C23" i="23"/>
  <c r="F23" i="23" s="1"/>
  <c r="C24" i="23"/>
  <c r="C20" i="23"/>
  <c r="A6" i="23"/>
  <c r="A7" i="23"/>
  <c r="A8" i="23"/>
  <c r="A9" i="23"/>
  <c r="A10" i="23"/>
  <c r="A5" i="23"/>
  <c r="A55" i="11"/>
  <c r="A56" i="11"/>
  <c r="A57" i="11"/>
  <c r="A54" i="11"/>
  <c r="A49" i="11"/>
  <c r="A48" i="11"/>
  <c r="A47" i="11"/>
  <c r="A46" i="11"/>
  <c r="A40" i="11"/>
  <c r="F7" i="21"/>
  <c r="F6" i="21"/>
  <c r="F5" i="21"/>
  <c r="G127" i="12"/>
  <c r="G126" i="12"/>
  <c r="G125" i="12"/>
  <c r="BZ7" i="2"/>
  <c r="CB7" i="2" s="1"/>
  <c r="BZ6" i="2"/>
  <c r="CB6" i="2" s="1"/>
  <c r="BZ5" i="2"/>
  <c r="CB5" i="2" s="1"/>
  <c r="BZ4" i="2"/>
  <c r="CB4" i="2" s="1"/>
  <c r="BZ3" i="2"/>
  <c r="CB3" i="2" s="1"/>
  <c r="BO4" i="2"/>
  <c r="BQ4" i="2" s="1"/>
  <c r="BO5" i="2"/>
  <c r="BO11" i="2" s="1"/>
  <c r="BO6" i="2"/>
  <c r="BO12" i="2" s="1"/>
  <c r="BQ3" i="2"/>
  <c r="A6" i="18"/>
  <c r="A5" i="18"/>
  <c r="A4" i="18"/>
  <c r="A3" i="18"/>
  <c r="A2" i="18"/>
  <c r="A1" i="18"/>
  <c r="BJ4" i="2"/>
  <c r="A2" i="14"/>
  <c r="A3" i="14"/>
  <c r="A4" i="14"/>
  <c r="A5" i="14"/>
  <c r="A6" i="14"/>
  <c r="A1" i="14"/>
  <c r="C504" i="12"/>
  <c r="C503" i="12"/>
  <c r="C502" i="12"/>
  <c r="C501" i="12"/>
  <c r="C500" i="12"/>
  <c r="C499" i="12"/>
  <c r="C498" i="12"/>
  <c r="C497" i="12"/>
  <c r="C496" i="12"/>
  <c r="C495" i="12"/>
  <c r="C489" i="12"/>
  <c r="C432" i="12"/>
  <c r="C365" i="12"/>
  <c r="C308" i="12"/>
  <c r="C261" i="12"/>
  <c r="C209" i="12"/>
  <c r="C172" i="12"/>
  <c r="C130" i="12"/>
  <c r="C83" i="12"/>
  <c r="C46" i="12"/>
  <c r="D483" i="12"/>
  <c r="D478" i="12"/>
  <c r="D473" i="12"/>
  <c r="D468" i="12"/>
  <c r="D463" i="12"/>
  <c r="D458" i="12"/>
  <c r="D453" i="12"/>
  <c r="D448" i="12"/>
  <c r="D443" i="12"/>
  <c r="D438" i="12"/>
  <c r="D426" i="12"/>
  <c r="D421" i="12"/>
  <c r="D416" i="12"/>
  <c r="D411" i="12"/>
  <c r="D406" i="12"/>
  <c r="D401" i="12"/>
  <c r="D396" i="12"/>
  <c r="D391" i="12"/>
  <c r="D386" i="12"/>
  <c r="D381" i="12"/>
  <c r="D376" i="12"/>
  <c r="D371" i="12"/>
  <c r="D359" i="12"/>
  <c r="D354" i="12"/>
  <c r="D349" i="12"/>
  <c r="D344" i="12"/>
  <c r="D339" i="12"/>
  <c r="D334" i="12"/>
  <c r="D329" i="12"/>
  <c r="D324" i="12"/>
  <c r="D319" i="12"/>
  <c r="D314" i="12"/>
  <c r="D302" i="12"/>
  <c r="D297" i="12"/>
  <c r="D292" i="12"/>
  <c r="D287" i="12"/>
  <c r="D282" i="12"/>
  <c r="D277" i="12"/>
  <c r="D272" i="12"/>
  <c r="D267" i="12"/>
  <c r="D255" i="12"/>
  <c r="D250" i="12"/>
  <c r="D245" i="12"/>
  <c r="D240" i="12"/>
  <c r="D235" i="12"/>
  <c r="D230" i="12"/>
  <c r="D225" i="12"/>
  <c r="D220" i="12"/>
  <c r="D215" i="12"/>
  <c r="D203" i="12"/>
  <c r="D198" i="12"/>
  <c r="D193" i="12"/>
  <c r="D188" i="12"/>
  <c r="D183" i="12"/>
  <c r="D178" i="12"/>
  <c r="D166" i="12"/>
  <c r="D161" i="12"/>
  <c r="D156" i="12"/>
  <c r="D151" i="12"/>
  <c r="D146" i="12"/>
  <c r="D141" i="12"/>
  <c r="D136" i="12"/>
  <c r="D124" i="12"/>
  <c r="D119" i="12"/>
  <c r="D114" i="12"/>
  <c r="D109" i="12"/>
  <c r="D104" i="12"/>
  <c r="D99" i="12"/>
  <c r="D94" i="12"/>
  <c r="D89" i="12"/>
  <c r="D77" i="12"/>
  <c r="D72" i="12"/>
  <c r="D67" i="12"/>
  <c r="D62" i="12"/>
  <c r="D57" i="12"/>
  <c r="D52" i="12"/>
  <c r="D40" i="12"/>
  <c r="D35" i="12"/>
  <c r="D25" i="12"/>
  <c r="D15" i="12"/>
  <c r="D30" i="12"/>
  <c r="D20" i="12"/>
  <c r="D10" i="12"/>
  <c r="B120" i="13"/>
  <c r="B129" i="13"/>
  <c r="B133" i="13"/>
  <c r="B12" i="13"/>
  <c r="D142" i="13"/>
  <c r="B21" i="13"/>
  <c r="B25" i="13"/>
  <c r="B34" i="13"/>
  <c r="B38" i="13"/>
  <c r="B47" i="13"/>
  <c r="B56" i="13"/>
  <c r="B60" i="13"/>
  <c r="B69" i="13"/>
  <c r="B73" i="13"/>
  <c r="D147" i="13"/>
  <c r="B82" i="13"/>
  <c r="B86" i="13"/>
  <c r="D148" i="13"/>
  <c r="B95" i="13"/>
  <c r="B99" i="13"/>
  <c r="B103" i="13"/>
  <c r="B112" i="13"/>
  <c r="B116" i="13"/>
  <c r="E486" i="12"/>
  <c r="E485" i="12"/>
  <c r="E484" i="12"/>
  <c r="E481" i="12"/>
  <c r="E480" i="12"/>
  <c r="E479" i="12"/>
  <c r="E476" i="12"/>
  <c r="E475" i="12"/>
  <c r="E474" i="12"/>
  <c r="E471" i="12"/>
  <c r="E470" i="12"/>
  <c r="E469" i="12"/>
  <c r="E466" i="12"/>
  <c r="E465" i="12"/>
  <c r="E464" i="12"/>
  <c r="E461" i="12"/>
  <c r="E460" i="12"/>
  <c r="E459" i="12"/>
  <c r="E456" i="12"/>
  <c r="E455" i="12"/>
  <c r="E454" i="12"/>
  <c r="E451" i="12"/>
  <c r="E450" i="12"/>
  <c r="E449" i="12"/>
  <c r="E446" i="12"/>
  <c r="E445" i="12"/>
  <c r="E444" i="12"/>
  <c r="E441" i="12"/>
  <c r="E440" i="12"/>
  <c r="E439" i="12"/>
  <c r="E429" i="12"/>
  <c r="E428" i="12"/>
  <c r="E427" i="12"/>
  <c r="E424" i="12"/>
  <c r="E423" i="12"/>
  <c r="E422" i="12"/>
  <c r="E419" i="12"/>
  <c r="E418" i="12"/>
  <c r="E417" i="12"/>
  <c r="E414" i="12"/>
  <c r="E413" i="12"/>
  <c r="E412" i="12"/>
  <c r="E409" i="12"/>
  <c r="E408" i="12"/>
  <c r="E407" i="12"/>
  <c r="E404" i="12"/>
  <c r="E403" i="12"/>
  <c r="E402" i="12"/>
  <c r="E399" i="12"/>
  <c r="E398" i="12"/>
  <c r="E397" i="12"/>
  <c r="E394" i="12"/>
  <c r="E393" i="12"/>
  <c r="E392" i="12"/>
  <c r="E389" i="12"/>
  <c r="E388" i="12"/>
  <c r="E387" i="12"/>
  <c r="E384" i="12"/>
  <c r="E383" i="12"/>
  <c r="E382" i="12"/>
  <c r="E379" i="12"/>
  <c r="E378" i="12"/>
  <c r="E377" i="12"/>
  <c r="E374" i="12"/>
  <c r="E373" i="12"/>
  <c r="E372" i="12"/>
  <c r="E362" i="12"/>
  <c r="E361" i="12"/>
  <c r="E360" i="12"/>
  <c r="E357" i="12"/>
  <c r="E356" i="12"/>
  <c r="E355" i="12"/>
  <c r="E352" i="12"/>
  <c r="E351" i="12"/>
  <c r="E350" i="12"/>
  <c r="E347" i="12"/>
  <c r="E346" i="12"/>
  <c r="E345" i="12"/>
  <c r="E342" i="12"/>
  <c r="E341" i="12"/>
  <c r="E340" i="12"/>
  <c r="E337" i="12"/>
  <c r="E336" i="12"/>
  <c r="E335" i="12"/>
  <c r="E332" i="12"/>
  <c r="E331" i="12"/>
  <c r="E330" i="12"/>
  <c r="E327" i="12"/>
  <c r="E326" i="12"/>
  <c r="E325" i="12"/>
  <c r="E322" i="12"/>
  <c r="E321" i="12"/>
  <c r="E320" i="12"/>
  <c r="E317" i="12"/>
  <c r="E316" i="12"/>
  <c r="E315" i="12"/>
  <c r="E305" i="12"/>
  <c r="E304" i="12"/>
  <c r="E303" i="12"/>
  <c r="E300" i="12"/>
  <c r="E299" i="12"/>
  <c r="E298" i="12"/>
  <c r="E295" i="12"/>
  <c r="E294" i="12"/>
  <c r="E293" i="12"/>
  <c r="E290" i="12"/>
  <c r="E289" i="12"/>
  <c r="E288" i="12"/>
  <c r="E285" i="12"/>
  <c r="E284" i="12"/>
  <c r="E283" i="12"/>
  <c r="E280" i="12"/>
  <c r="E279" i="12"/>
  <c r="E278" i="12"/>
  <c r="E275" i="12"/>
  <c r="E274" i="12"/>
  <c r="E273" i="12"/>
  <c r="E270" i="12"/>
  <c r="E269" i="12"/>
  <c r="E268" i="12"/>
  <c r="E258" i="12"/>
  <c r="E257" i="12"/>
  <c r="E256" i="12"/>
  <c r="E253" i="12"/>
  <c r="E252" i="12"/>
  <c r="E251" i="12"/>
  <c r="E248" i="12"/>
  <c r="E247" i="12"/>
  <c r="E246" i="12"/>
  <c r="E243" i="12"/>
  <c r="E242" i="12"/>
  <c r="E241" i="12"/>
  <c r="E238" i="12"/>
  <c r="E237" i="12"/>
  <c r="E236" i="12"/>
  <c r="E233" i="12"/>
  <c r="E232" i="12"/>
  <c r="E231" i="12"/>
  <c r="E228" i="12"/>
  <c r="E227" i="12"/>
  <c r="E226" i="12"/>
  <c r="E223" i="12"/>
  <c r="E222" i="12"/>
  <c r="E221" i="12"/>
  <c r="E218" i="12"/>
  <c r="E217" i="12"/>
  <c r="E216" i="12"/>
  <c r="E206" i="12"/>
  <c r="E205" i="12"/>
  <c r="E204" i="12"/>
  <c r="E201" i="12"/>
  <c r="E200" i="12"/>
  <c r="E199" i="12"/>
  <c r="E196" i="12"/>
  <c r="E195" i="12"/>
  <c r="E194" i="12"/>
  <c r="E191" i="12"/>
  <c r="E190" i="12"/>
  <c r="E189" i="12"/>
  <c r="E186" i="12"/>
  <c r="E185" i="12"/>
  <c r="E184" i="12"/>
  <c r="E181" i="12"/>
  <c r="E180" i="12"/>
  <c r="E179" i="12"/>
  <c r="E169" i="12"/>
  <c r="E168" i="12"/>
  <c r="E167" i="12"/>
  <c r="E164" i="12"/>
  <c r="E163" i="12"/>
  <c r="E162" i="12"/>
  <c r="E159" i="12"/>
  <c r="E158" i="12"/>
  <c r="E157" i="12"/>
  <c r="E154" i="12"/>
  <c r="E153" i="12"/>
  <c r="E152" i="12"/>
  <c r="E149" i="12"/>
  <c r="E148" i="12"/>
  <c r="E147" i="12"/>
  <c r="E144" i="12"/>
  <c r="E143" i="12"/>
  <c r="E142" i="12"/>
  <c r="E139" i="12"/>
  <c r="E138" i="12"/>
  <c r="E137" i="12"/>
  <c r="E127" i="12"/>
  <c r="E126" i="12"/>
  <c r="E125" i="12"/>
  <c r="E122" i="12"/>
  <c r="E121" i="12"/>
  <c r="E120" i="12"/>
  <c r="E117" i="12"/>
  <c r="E116" i="12"/>
  <c r="E115" i="12"/>
  <c r="E112" i="12"/>
  <c r="E111" i="12"/>
  <c r="E110" i="12"/>
  <c r="E107" i="12"/>
  <c r="E106" i="12"/>
  <c r="E105" i="12"/>
  <c r="E102" i="12"/>
  <c r="E101" i="12"/>
  <c r="E100" i="12"/>
  <c r="E97" i="12"/>
  <c r="E96" i="12"/>
  <c r="E95" i="12"/>
  <c r="E92" i="12"/>
  <c r="E91" i="12"/>
  <c r="E90" i="12"/>
  <c r="E80" i="12"/>
  <c r="E79" i="12"/>
  <c r="E78" i="12"/>
  <c r="E75" i="12"/>
  <c r="E74" i="12"/>
  <c r="E73" i="12"/>
  <c r="E70" i="12"/>
  <c r="E69" i="12"/>
  <c r="E68" i="12"/>
  <c r="E65" i="12"/>
  <c r="E64" i="12"/>
  <c r="E63" i="12"/>
  <c r="E60" i="12"/>
  <c r="E59" i="12"/>
  <c r="E58" i="12"/>
  <c r="E55" i="12"/>
  <c r="E54" i="12"/>
  <c r="E53" i="12"/>
  <c r="E43" i="12"/>
  <c r="E42" i="12"/>
  <c r="E41" i="12"/>
  <c r="E38" i="12"/>
  <c r="E37" i="12"/>
  <c r="E36" i="12"/>
  <c r="E33" i="12"/>
  <c r="E32" i="12"/>
  <c r="E31" i="12"/>
  <c r="E28" i="12"/>
  <c r="E27" i="12"/>
  <c r="E26" i="12"/>
  <c r="E23" i="12"/>
  <c r="E22" i="12"/>
  <c r="E21" i="12"/>
  <c r="E18" i="12"/>
  <c r="E17" i="12"/>
  <c r="E16" i="12"/>
  <c r="AT6" i="2"/>
  <c r="J41" i="11"/>
  <c r="A39" i="11"/>
  <c r="A41" i="11"/>
  <c r="A38" i="11"/>
  <c r="AG1" i="2"/>
  <c r="A12" i="11"/>
  <c r="B12" i="11"/>
  <c r="A13" i="11"/>
  <c r="B13" i="11"/>
  <c r="A14" i="11"/>
  <c r="B14" i="11"/>
  <c r="A15" i="11"/>
  <c r="B15" i="11"/>
  <c r="A16" i="11"/>
  <c r="B16" i="11"/>
  <c r="A17" i="11"/>
  <c r="B17" i="11"/>
  <c r="A18" i="11"/>
  <c r="B18" i="11"/>
  <c r="A19" i="11"/>
  <c r="B19" i="11"/>
  <c r="A20" i="11"/>
  <c r="B20" i="11"/>
  <c r="A21" i="11"/>
  <c r="B21" i="11"/>
  <c r="B11" i="11"/>
  <c r="C11" i="11"/>
  <c r="A11" i="11"/>
  <c r="A1" i="7"/>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2" i="2"/>
  <c r="AT3" i="2"/>
  <c r="AT4" i="2"/>
  <c r="AT5" i="2"/>
  <c r="AT2" i="2"/>
  <c r="AC15" i="2"/>
  <c r="C11" i="2"/>
  <c r="C21" i="11" s="1"/>
  <c r="C10" i="2"/>
  <c r="C20" i="11" s="1"/>
  <c r="C9" i="2"/>
  <c r="C19" i="11" s="1"/>
  <c r="C8" i="2"/>
  <c r="C18" i="11" s="1"/>
  <c r="C7" i="2"/>
  <c r="C17" i="11" s="1"/>
  <c r="C6" i="2"/>
  <c r="C16" i="11" s="1"/>
  <c r="C5" i="2"/>
  <c r="C15" i="11" s="1"/>
  <c r="C4" i="2"/>
  <c r="C14" i="11" s="1"/>
  <c r="C3" i="2"/>
  <c r="C13" i="11" s="1"/>
  <c r="C2" i="2"/>
  <c r="C12" i="11" s="1"/>
  <c r="AC26" i="2"/>
  <c r="AC25" i="2"/>
  <c r="AC24" i="2"/>
  <c r="AC23" i="2"/>
  <c r="AC22" i="2"/>
  <c r="AC21" i="2"/>
  <c r="AC20" i="2"/>
  <c r="AC19" i="2"/>
  <c r="AC18" i="2"/>
  <c r="AC17" i="2"/>
  <c r="AC16" i="2"/>
  <c r="AC14" i="2"/>
  <c r="AC13" i="2"/>
  <c r="AC12" i="2"/>
  <c r="AC11" i="2"/>
  <c r="AC10" i="2"/>
  <c r="AC9" i="2"/>
  <c r="AC8" i="2"/>
  <c r="AC7" i="2"/>
  <c r="AC6" i="2"/>
  <c r="AC5" i="2"/>
  <c r="AC4" i="2"/>
  <c r="AC3" i="2"/>
  <c r="AA7" i="2"/>
  <c r="AA6" i="2"/>
  <c r="AA5" i="2"/>
  <c r="AA4" i="2"/>
  <c r="AA3" i="2"/>
  <c r="AA2" i="2"/>
  <c r="AC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12" i="2"/>
  <c r="E11" i="2"/>
  <c r="E10" i="2"/>
  <c r="E9" i="2"/>
  <c r="E8" i="2"/>
  <c r="E7" i="2"/>
  <c r="E6" i="2"/>
  <c r="E5" i="2"/>
  <c r="E4" i="2"/>
  <c r="E3" i="2"/>
  <c r="AL3" i="2"/>
  <c r="AO3" i="2" s="1"/>
  <c r="AL4" i="2"/>
  <c r="AO4" i="2" s="1"/>
  <c r="AL5" i="2"/>
  <c r="AO5" i="2" s="1"/>
  <c r="AL6" i="2"/>
  <c r="AO6" i="2" s="1"/>
  <c r="AL7" i="2"/>
  <c r="AO7" i="2" s="1"/>
  <c r="AL8" i="2"/>
  <c r="AO8" i="2" s="1"/>
  <c r="AL9" i="2"/>
  <c r="AO9" i="2" s="1"/>
  <c r="AL10" i="2"/>
  <c r="AO10" i="2" s="1"/>
  <c r="AL11" i="2"/>
  <c r="AO11" i="2" s="1"/>
  <c r="AL12" i="2"/>
  <c r="AO12" i="2" s="1"/>
  <c r="AL13" i="2"/>
  <c r="AO13" i="2" s="1"/>
  <c r="AL14" i="2"/>
  <c r="AO14" i="2" s="1"/>
  <c r="AL15" i="2"/>
  <c r="AO15" i="2" s="1"/>
  <c r="AL16" i="2"/>
  <c r="AO16" i="2" s="1"/>
  <c r="AL17" i="2"/>
  <c r="AO17" i="2" s="1"/>
  <c r="AL18" i="2"/>
  <c r="AO18" i="2" s="1"/>
  <c r="AL19" i="2"/>
  <c r="AO19" i="2" s="1"/>
  <c r="AL20" i="2"/>
  <c r="AO20" i="2" s="1"/>
  <c r="AL21" i="2"/>
  <c r="AO21" i="2" s="1"/>
  <c r="AL22" i="2"/>
  <c r="AO22" i="2"/>
  <c r="AL23" i="2"/>
  <c r="AO23" i="2" s="1"/>
  <c r="AL24" i="2"/>
  <c r="AO24" i="2" s="1"/>
  <c r="AL25" i="2"/>
  <c r="AO25" i="2" s="1"/>
  <c r="AL26" i="2"/>
  <c r="AO26" i="2" s="1"/>
  <c r="AL27" i="2"/>
  <c r="AO27" i="2" s="1"/>
  <c r="AL28" i="2"/>
  <c r="AO28" i="2" s="1"/>
  <c r="AL29" i="2"/>
  <c r="AO29" i="2" s="1"/>
  <c r="AL30" i="2"/>
  <c r="AO30" i="2" s="1"/>
  <c r="AL31" i="2"/>
  <c r="AO31" i="2" s="1"/>
  <c r="AL32" i="2"/>
  <c r="AO32" i="2" s="1"/>
  <c r="AL33" i="2"/>
  <c r="AO33" i="2" s="1"/>
  <c r="AL34" i="2"/>
  <c r="AO34" i="2" s="1"/>
  <c r="AL35" i="2"/>
  <c r="AO35" i="2" s="1"/>
  <c r="AL36" i="2"/>
  <c r="AO36" i="2" s="1"/>
  <c r="AL37" i="2"/>
  <c r="AO37" i="2" s="1"/>
  <c r="AL38" i="2"/>
  <c r="AO38" i="2" s="1"/>
  <c r="AL39" i="2"/>
  <c r="AO39" i="2" s="1"/>
  <c r="AL40" i="2"/>
  <c r="AO40" i="2" s="1"/>
  <c r="AL2" i="2"/>
  <c r="AO2" i="2" s="1"/>
  <c r="P76" i="2"/>
  <c r="H76" i="2" s="1"/>
  <c r="P77" i="2"/>
  <c r="F78" i="2" s="1"/>
  <c r="P78" i="2"/>
  <c r="H78" i="2" s="1"/>
  <c r="P79" i="2"/>
  <c r="H79" i="2" s="1"/>
  <c r="P80" i="2"/>
  <c r="H80" i="2" s="1"/>
  <c r="P81" i="2"/>
  <c r="H81" i="2" s="1"/>
  <c r="P82" i="2"/>
  <c r="H82" i="2" s="1"/>
  <c r="P83" i="2"/>
  <c r="F84" i="2" s="1"/>
  <c r="P84" i="2"/>
  <c r="H84" i="2" s="1"/>
  <c r="P75" i="2"/>
  <c r="F76" i="2" s="1"/>
  <c r="P74" i="2"/>
  <c r="H74" i="2" s="1"/>
  <c r="P73" i="2"/>
  <c r="H73" i="2" s="1"/>
  <c r="P72" i="2"/>
  <c r="H72" i="2" s="1"/>
  <c r="P71" i="2"/>
  <c r="H71" i="2" s="1"/>
  <c r="P70" i="2"/>
  <c r="F71" i="2" s="1"/>
  <c r="P69" i="2"/>
  <c r="F70" i="2" s="1"/>
  <c r="P68" i="2"/>
  <c r="H68" i="2" s="1"/>
  <c r="P67" i="2"/>
  <c r="H67" i="2" s="1"/>
  <c r="P66" i="2"/>
  <c r="F67" i="2" s="1"/>
  <c r="P65" i="2"/>
  <c r="F66" i="2" s="1"/>
  <c r="P64" i="2"/>
  <c r="F65" i="2" s="1"/>
  <c r="P63" i="2"/>
  <c r="F64" i="2" s="1"/>
  <c r="P62" i="2"/>
  <c r="H62" i="2" s="1"/>
  <c r="P61" i="2"/>
  <c r="H61" i="2" s="1"/>
  <c r="P60" i="2"/>
  <c r="F61" i="2" s="1"/>
  <c r="P59" i="2"/>
  <c r="F60" i="2" s="1"/>
  <c r="P58" i="2"/>
  <c r="F59" i="2" s="1"/>
  <c r="P57" i="2"/>
  <c r="F58" i="2" s="1"/>
  <c r="P56" i="2"/>
  <c r="H56" i="2" s="1"/>
  <c r="P55" i="2"/>
  <c r="H55" i="2" s="1"/>
  <c r="P54" i="2"/>
  <c r="H54" i="2" s="1"/>
  <c r="P46" i="2"/>
  <c r="H46" i="2" s="1"/>
  <c r="P47" i="2"/>
  <c r="H47" i="2" s="1"/>
  <c r="P48" i="2"/>
  <c r="F49" i="2" s="1"/>
  <c r="P49" i="2"/>
  <c r="H49" i="2" s="1"/>
  <c r="P50" i="2"/>
  <c r="H50" i="2" s="1"/>
  <c r="P51" i="2"/>
  <c r="F52" i="2" s="1"/>
  <c r="P52" i="2"/>
  <c r="H52" i="2" s="1"/>
  <c r="P53" i="2"/>
  <c r="H53" i="2" s="1"/>
  <c r="P45" i="2"/>
  <c r="H45" i="2" s="1"/>
  <c r="P44" i="2"/>
  <c r="H44" i="2" s="1"/>
  <c r="P43" i="2"/>
  <c r="H43" i="2" s="1"/>
  <c r="P42" i="2"/>
  <c r="H42" i="2" s="1"/>
  <c r="P41" i="2"/>
  <c r="F42" i="2" s="1"/>
  <c r="P40" i="2"/>
  <c r="H40" i="2" s="1"/>
  <c r="P39" i="2"/>
  <c r="H39" i="2" s="1"/>
  <c r="P38" i="2"/>
  <c r="F39" i="2" s="1"/>
  <c r="P37" i="2"/>
  <c r="F38" i="2" s="1"/>
  <c r="P36" i="2"/>
  <c r="F37" i="2" s="1"/>
  <c r="P3" i="2"/>
  <c r="H3" i="2" s="1"/>
  <c r="P4" i="2"/>
  <c r="H4" i="2" s="1"/>
  <c r="P5" i="2"/>
  <c r="F6" i="2" s="1"/>
  <c r="P6" i="2"/>
  <c r="F7" i="2" s="1"/>
  <c r="P7" i="2"/>
  <c r="F8" i="2" s="1"/>
  <c r="P8" i="2"/>
  <c r="H8" i="2" s="1"/>
  <c r="P9" i="2"/>
  <c r="F10" i="2" s="1"/>
  <c r="P10" i="2"/>
  <c r="H10" i="2" s="1"/>
  <c r="P11" i="2"/>
  <c r="F12" i="2" s="1"/>
  <c r="P12" i="2"/>
  <c r="F13" i="2" s="1"/>
  <c r="P13" i="2"/>
  <c r="H13" i="2" s="1"/>
  <c r="P14" i="2"/>
  <c r="H14" i="2" s="1"/>
  <c r="P15" i="2"/>
  <c r="H15" i="2" s="1"/>
  <c r="P16" i="2"/>
  <c r="H16" i="2" s="1"/>
  <c r="P17" i="2"/>
  <c r="F18" i="2" s="1"/>
  <c r="P18" i="2"/>
  <c r="H18" i="2" s="1"/>
  <c r="P19" i="2"/>
  <c r="F20" i="2" s="1"/>
  <c r="P20" i="2"/>
  <c r="H20" i="2" s="1"/>
  <c r="P21" i="2"/>
  <c r="H21" i="2" s="1"/>
  <c r="P22" i="2"/>
  <c r="H22" i="2" s="1"/>
  <c r="P23" i="2"/>
  <c r="H23" i="2" s="1"/>
  <c r="P24" i="2"/>
  <c r="H24" i="2" s="1"/>
  <c r="P25" i="2"/>
  <c r="H25" i="2" s="1"/>
  <c r="P26" i="2"/>
  <c r="H26" i="2" s="1"/>
  <c r="P27" i="2"/>
  <c r="H27" i="2" s="1"/>
  <c r="P28" i="2"/>
  <c r="H28" i="2" s="1"/>
  <c r="P29" i="2"/>
  <c r="H29" i="2" s="1"/>
  <c r="P30" i="2"/>
  <c r="H30" i="2" s="1"/>
  <c r="P31" i="2"/>
  <c r="F32" i="2" s="1"/>
  <c r="P32" i="2"/>
  <c r="F33" i="2" s="1"/>
  <c r="P33" i="2"/>
  <c r="H33" i="2" s="1"/>
  <c r="P34" i="2"/>
  <c r="H34" i="2" s="1"/>
  <c r="P35" i="2"/>
  <c r="H35" i="2" s="1"/>
  <c r="P2" i="2"/>
  <c r="H2" i="2" s="1"/>
  <c r="H36" i="2"/>
  <c r="H83" i="2"/>
  <c r="F17" i="2"/>
  <c r="H38" i="2"/>
  <c r="F19" i="2"/>
  <c r="F77" i="2"/>
  <c r="H31" i="2"/>
  <c r="F40" i="2"/>
  <c r="F56" i="2"/>
  <c r="F72" i="2"/>
  <c r="H60" i="2"/>
  <c r="F3" i="2"/>
  <c r="F50" i="2"/>
  <c r="H66" i="2"/>
  <c r="F79" i="2"/>
  <c r="H11" i="2"/>
  <c r="F16" i="2" l="1"/>
  <c r="F73" i="2"/>
  <c r="H59" i="2"/>
  <c r="H6" i="2"/>
  <c r="H5" i="2"/>
  <c r="F62" i="2"/>
  <c r="H69" i="2"/>
  <c r="F47" i="2"/>
  <c r="H9" i="2"/>
  <c r="F46" i="2"/>
  <c r="H37" i="2"/>
  <c r="F34" i="2"/>
  <c r="H17" i="2"/>
  <c r="F26" i="2"/>
  <c r="BQ6" i="2"/>
  <c r="F11" i="2"/>
  <c r="H70" i="2"/>
  <c r="C25" i="23"/>
  <c r="H41" i="2"/>
  <c r="F5" i="2"/>
  <c r="H32" i="2"/>
  <c r="F14" i="2"/>
  <c r="F45" i="2"/>
  <c r="F21" i="2"/>
  <c r="H33" i="11"/>
  <c r="F15" i="2"/>
  <c r="BQ5" i="2"/>
  <c r="F22" i="2"/>
  <c r="H64" i="2"/>
  <c r="F23" i="2"/>
  <c r="BO10" i="2"/>
  <c r="F80" i="2"/>
  <c r="F74" i="2"/>
  <c r="F30" i="2"/>
  <c r="F57" i="2"/>
  <c r="F69" i="2"/>
  <c r="F55" i="2"/>
  <c r="F31" i="2"/>
  <c r="H65" i="2"/>
  <c r="H51" i="2"/>
  <c r="F27" i="2"/>
  <c r="H57" i="2"/>
  <c r="F51" i="2"/>
  <c r="F81" i="2"/>
  <c r="F41" i="2"/>
  <c r="F48" i="2"/>
  <c r="F85" i="2"/>
  <c r="F63" i="2"/>
  <c r="F9" i="2"/>
  <c r="H77" i="2"/>
  <c r="H48" i="2"/>
  <c r="H19" i="2"/>
  <c r="H58" i="2"/>
  <c r="H12" i="2"/>
  <c r="H63" i="2"/>
  <c r="H7" i="2"/>
  <c r="BS10" i="2"/>
  <c r="BX10" i="2" s="1"/>
  <c r="BH9" i="2"/>
  <c r="F27" i="12"/>
  <c r="F341" i="12"/>
  <c r="F126" i="12"/>
  <c r="F227" i="12"/>
  <c r="F450" i="12"/>
  <c r="F284" i="12"/>
  <c r="F232" i="12"/>
  <c r="F398" i="12"/>
  <c r="F69" i="12"/>
  <c r="F346" i="12"/>
  <c r="F480" i="12"/>
  <c r="F101" i="12"/>
  <c r="F289" i="12"/>
  <c r="F143" i="12"/>
  <c r="F321" i="12"/>
  <c r="F475" i="12"/>
  <c r="F445" i="12"/>
  <c r="F408" i="12"/>
  <c r="F356" i="12"/>
  <c r="F64" i="12"/>
  <c r="F17" i="12"/>
  <c r="F413" i="12"/>
  <c r="F185" i="12"/>
  <c r="F22" i="12"/>
  <c r="F269" i="12"/>
  <c r="F460" i="12"/>
  <c r="F158" i="12"/>
  <c r="F316" i="12"/>
  <c r="F294" i="12"/>
  <c r="F242" i="12"/>
  <c r="F54" i="12"/>
  <c r="F361" i="12"/>
  <c r="F470" i="12"/>
  <c r="F403" i="12"/>
  <c r="F378" i="12"/>
  <c r="F279" i="12"/>
  <c r="F96" i="12"/>
  <c r="F138" i="12"/>
  <c r="F163" i="12"/>
  <c r="F428" i="12"/>
  <c r="F148" i="12"/>
  <c r="F331" i="12"/>
  <c r="F465" i="12"/>
  <c r="F373" i="12"/>
  <c r="F336" i="12"/>
  <c r="F217" i="12"/>
  <c r="F91" i="12"/>
  <c r="F326" i="12"/>
  <c r="F222" i="12"/>
  <c r="F59" i="12"/>
  <c r="F32" i="12"/>
  <c r="F274" i="12"/>
  <c r="F304" i="12"/>
  <c r="F116" i="12"/>
  <c r="F42" i="12"/>
  <c r="F195" i="12"/>
  <c r="F12" i="12"/>
  <c r="F485" i="12"/>
  <c r="F423" i="12"/>
  <c r="F393" i="12"/>
  <c r="F257" i="12"/>
  <c r="F190" i="12"/>
  <c r="F111" i="12"/>
  <c r="F37" i="12"/>
  <c r="F121" i="12"/>
  <c r="F351" i="12"/>
  <c r="F180" i="12"/>
  <c r="F247" i="12"/>
  <c r="F418" i="12"/>
  <c r="F299" i="12"/>
  <c r="F252" i="12"/>
  <c r="F79" i="12"/>
  <c r="F74" i="12"/>
  <c r="F440" i="12"/>
  <c r="F205" i="12"/>
  <c r="F383" i="12"/>
  <c r="F168" i="12"/>
  <c r="F200" i="12"/>
  <c r="F455" i="12"/>
  <c r="F388" i="12"/>
  <c r="F237" i="12"/>
  <c r="F153" i="12"/>
  <c r="F106" i="12"/>
  <c r="F44" i="2"/>
  <c r="H75" i="2"/>
  <c r="F75" i="2"/>
  <c r="F43" i="2"/>
  <c r="F29" i="2"/>
  <c r="F35" i="2"/>
  <c r="F28" i="2"/>
  <c r="F68" i="2"/>
  <c r="F4" i="2"/>
  <c r="F36" i="2"/>
  <c r="F82" i="2"/>
  <c r="F53" i="2"/>
  <c r="F24" i="2"/>
  <c r="F83" i="2"/>
  <c r="F54" i="2"/>
  <c r="F25" i="2"/>
  <c r="BH10" i="2"/>
  <c r="F290" i="12" s="1"/>
  <c r="H80" i="12"/>
  <c r="H186" i="12"/>
  <c r="H23" i="12"/>
  <c r="H305" i="12"/>
  <c r="H206" i="12"/>
  <c r="H481" i="12"/>
  <c r="H201" i="12"/>
  <c r="H102" i="12"/>
  <c r="H144" i="12"/>
  <c r="H476" i="12"/>
  <c r="H414" i="12"/>
  <c r="H384" i="12"/>
  <c r="H357" i="12"/>
  <c r="H75" i="12"/>
  <c r="H28" i="12"/>
  <c r="H337" i="12"/>
  <c r="H18" i="12"/>
  <c r="H424" i="12"/>
  <c r="H379" i="12"/>
  <c r="H97" i="12"/>
  <c r="H399" i="12"/>
  <c r="H347" i="12"/>
  <c r="H154" i="12"/>
  <c r="H290" i="12"/>
  <c r="H332" i="12"/>
  <c r="H404" i="12"/>
  <c r="H342" i="12"/>
  <c r="H218" i="12"/>
  <c r="H139" i="12"/>
  <c r="H461" i="12"/>
  <c r="H159" i="12"/>
  <c r="H317" i="12"/>
  <c r="H295" i="12"/>
  <c r="H107" i="12"/>
  <c r="H228" i="12"/>
  <c r="H451" i="12"/>
  <c r="H441" i="12"/>
  <c r="H270" i="12"/>
  <c r="H117" i="12"/>
  <c r="H43" i="12"/>
  <c r="H13" i="12"/>
  <c r="H352" i="12"/>
  <c r="H164" i="12"/>
  <c r="H112" i="12"/>
  <c r="H248" i="12"/>
  <c r="H243" i="12"/>
  <c r="H55" i="12"/>
  <c r="H486" i="12"/>
  <c r="H429" i="12"/>
  <c r="H258" i="12"/>
  <c r="H196" i="12"/>
  <c r="H92" i="12"/>
  <c r="H409" i="12"/>
  <c r="H122" i="12"/>
  <c r="H253" i="12"/>
  <c r="H65" i="12"/>
  <c r="H169" i="12"/>
  <c r="H60" i="12"/>
  <c r="H275" i="12"/>
  <c r="H466" i="12"/>
  <c r="H322" i="12"/>
  <c r="H374" i="12"/>
  <c r="H300" i="12"/>
  <c r="H327" i="12"/>
  <c r="H280" i="12"/>
  <c r="H223" i="12"/>
  <c r="H389" i="12"/>
  <c r="H238" i="12"/>
  <c r="H456" i="12"/>
  <c r="H394" i="12"/>
  <c r="H33" i="12"/>
  <c r="H233" i="12"/>
  <c r="H38" i="12"/>
  <c r="H446" i="12"/>
  <c r="H70" i="12"/>
  <c r="H471" i="12"/>
  <c r="H419" i="12"/>
  <c r="H191" i="12"/>
  <c r="H127" i="12"/>
  <c r="H181" i="12"/>
  <c r="H362" i="12"/>
  <c r="H285" i="12"/>
  <c r="F288" i="12"/>
  <c r="F246" i="12"/>
  <c r="F142" i="12"/>
  <c r="F68" i="12"/>
  <c r="F273" i="12"/>
  <c r="F125" i="12"/>
  <c r="F449" i="12"/>
  <c r="F152" i="12"/>
  <c r="F444" i="12"/>
  <c r="F278" i="12"/>
  <c r="F184" i="12"/>
  <c r="F162" i="12"/>
  <c r="F21" i="12"/>
  <c r="F340" i="12"/>
  <c r="F78" i="12"/>
  <c r="F199" i="12"/>
  <c r="F120" i="12"/>
  <c r="F417" i="12"/>
  <c r="F345" i="12"/>
  <c r="F320" i="12"/>
  <c r="F204" i="12"/>
  <c r="F100" i="12"/>
  <c r="F226" i="12"/>
  <c r="F157" i="12"/>
  <c r="F397" i="12"/>
  <c r="F330" i="12"/>
  <c r="F479" i="12"/>
  <c r="F407" i="12"/>
  <c r="F179" i="12"/>
  <c r="F90" i="12"/>
  <c r="F58" i="12"/>
  <c r="F293" i="12"/>
  <c r="F167" i="12"/>
  <c r="F221" i="12"/>
  <c r="F372" i="12"/>
  <c r="F464" i="12"/>
  <c r="F298" i="12"/>
  <c r="F268" i="12"/>
  <c r="F236" i="12"/>
  <c r="F147" i="12"/>
  <c r="F53" i="12"/>
  <c r="F31" i="12"/>
  <c r="F11" i="12"/>
  <c r="F303" i="12"/>
  <c r="F459" i="12"/>
  <c r="F412" i="12"/>
  <c r="F387" i="12"/>
  <c r="F350" i="12"/>
  <c r="F194" i="12"/>
  <c r="F137" i="12"/>
  <c r="F105" i="12"/>
  <c r="F325" i="12"/>
  <c r="F251" i="12"/>
  <c r="F484" i="12"/>
  <c r="F73" i="12"/>
  <c r="F427" i="12"/>
  <c r="F231" i="12"/>
  <c r="F189" i="12"/>
  <c r="F41" i="12"/>
  <c r="F26" i="12"/>
  <c r="F95" i="12"/>
  <c r="F216" i="12"/>
  <c r="F241" i="12"/>
  <c r="F439" i="12"/>
  <c r="F402" i="12"/>
  <c r="F382" i="12"/>
  <c r="F335" i="12"/>
  <c r="F256" i="12"/>
  <c r="F16" i="12"/>
  <c r="F63" i="12"/>
  <c r="F283" i="12"/>
  <c r="F355" i="12"/>
  <c r="F392" i="12"/>
  <c r="F474" i="12"/>
  <c r="F422" i="12"/>
  <c r="F360" i="12"/>
  <c r="F115" i="12"/>
  <c r="F36" i="12"/>
  <c r="F315" i="12"/>
  <c r="F377" i="12"/>
  <c r="F110" i="12"/>
  <c r="H469" i="12"/>
  <c r="H439" i="12"/>
  <c r="H335" i="12"/>
  <c r="H273" i="12"/>
  <c r="H199" i="12"/>
  <c r="H315" i="12"/>
  <c r="H241" i="12"/>
  <c r="H407" i="12"/>
  <c r="H21" i="12"/>
  <c r="H377" i="12"/>
  <c r="H288" i="12"/>
  <c r="H221" i="12"/>
  <c r="H100" i="12"/>
  <c r="H162" i="12"/>
  <c r="H479" i="12"/>
  <c r="H204" i="12"/>
  <c r="H157" i="12"/>
  <c r="H137" i="12"/>
  <c r="H459" i="12"/>
  <c r="H422" i="12"/>
  <c r="H330" i="12"/>
  <c r="H251" i="12"/>
  <c r="H184" i="12"/>
  <c r="H125" i="12"/>
  <c r="H454" i="12"/>
  <c r="H397" i="12"/>
  <c r="H303" i="12"/>
  <c r="H236" i="12"/>
  <c r="H58" i="12"/>
  <c r="H345" i="12"/>
  <c r="H278" i="12"/>
  <c r="H167" i="12"/>
  <c r="H417" i="12"/>
  <c r="H320" i="12"/>
  <c r="H246" i="12"/>
  <c r="H179" i="12"/>
  <c r="H73" i="12"/>
  <c r="H449" i="12"/>
  <c r="H387" i="12"/>
  <c r="H293" i="12"/>
  <c r="H226" i="12"/>
  <c r="H120" i="12"/>
  <c r="H68" i="12"/>
  <c r="H78" i="12"/>
  <c r="H355" i="12"/>
  <c r="H231" i="12"/>
  <c r="H31" i="12"/>
  <c r="H283" i="12"/>
  <c r="H360" i="12"/>
  <c r="H95" i="12"/>
  <c r="H427" i="12"/>
  <c r="H216" i="12"/>
  <c r="H115" i="12"/>
  <c r="H484" i="12"/>
  <c r="H412" i="12"/>
  <c r="H90" i="12"/>
  <c r="H268" i="12"/>
  <c r="H16" i="12"/>
  <c r="H402" i="12"/>
  <c r="H53" i="12"/>
  <c r="H26" i="12"/>
  <c r="H350" i="12"/>
  <c r="H152" i="12"/>
  <c r="H474" i="12"/>
  <c r="H36" i="12"/>
  <c r="H382" i="12"/>
  <c r="H464" i="12"/>
  <c r="H372" i="12"/>
  <c r="H298" i="12"/>
  <c r="H256" i="12"/>
  <c r="H189" i="12"/>
  <c r="H41" i="12"/>
  <c r="H444" i="12"/>
  <c r="H392" i="12"/>
  <c r="H105" i="12"/>
  <c r="H340" i="12"/>
  <c r="H63" i="12"/>
  <c r="H194" i="12"/>
  <c r="BS7" i="2"/>
  <c r="BX7" i="2" s="1"/>
  <c r="CM64" i="2"/>
  <c r="CN64" i="2" s="1"/>
  <c r="CM40" i="2"/>
  <c r="CN40" i="2" s="1"/>
  <c r="BX8" i="2"/>
  <c r="H149" i="12"/>
  <c r="BM8" i="2"/>
  <c r="BM5" i="2"/>
  <c r="CM84" i="2"/>
  <c r="CN84" i="2" s="1"/>
  <c r="CM48" i="2"/>
  <c r="CN48" i="2" s="1"/>
  <c r="CM34" i="2"/>
  <c r="CN34" i="2" s="1"/>
  <c r="CM72" i="2"/>
  <c r="CN72" i="2" s="1"/>
  <c r="CM10" i="2"/>
  <c r="CN10" i="2" s="1"/>
  <c r="CM56" i="2"/>
  <c r="CN56" i="2" s="1"/>
  <c r="CM26" i="2"/>
  <c r="CN26" i="2" s="1"/>
  <c r="B84" i="13"/>
  <c r="CM80" i="2"/>
  <c r="CN80" i="2" s="1"/>
  <c r="CM18" i="2"/>
  <c r="CN18" i="2" s="1"/>
  <c r="CM82" i="2"/>
  <c r="CN82" i="2" s="1"/>
  <c r="CM78" i="2"/>
  <c r="CN78" i="2" s="1"/>
  <c r="CM76" i="2"/>
  <c r="CN76" i="2" s="1"/>
  <c r="CM68" i="2"/>
  <c r="CN68" i="2" s="1"/>
  <c r="CM66" i="2"/>
  <c r="CN66" i="2" s="1"/>
  <c r="E149" i="13"/>
  <c r="CM62" i="2"/>
  <c r="CN62" i="2" s="1"/>
  <c r="CM60" i="2"/>
  <c r="CN60" i="2" s="1"/>
  <c r="CM52" i="2"/>
  <c r="CN52" i="2" s="1"/>
  <c r="CM50" i="2"/>
  <c r="CN50" i="2" s="1"/>
  <c r="CM46" i="2"/>
  <c r="CN46" i="2" s="1"/>
  <c r="CM44" i="2"/>
  <c r="CN44" i="2" s="1"/>
  <c r="CM36" i="2"/>
  <c r="CN36" i="2" s="1"/>
  <c r="CM32" i="2"/>
  <c r="CN32" i="2" s="1"/>
  <c r="CM30" i="2"/>
  <c r="CN30" i="2" s="1"/>
  <c r="CM28" i="2"/>
  <c r="CN28" i="2" s="1"/>
  <c r="CM20" i="2"/>
  <c r="CN20" i="2" s="1"/>
  <c r="CM14" i="2"/>
  <c r="CN14" i="2" s="1"/>
  <c r="CM12" i="2"/>
  <c r="CN12" i="2" s="1"/>
  <c r="CM8" i="2"/>
  <c r="CN8" i="2" s="1"/>
  <c r="CM35" i="2"/>
  <c r="CN35" i="2" s="1"/>
  <c r="B67" i="13"/>
  <c r="B36" i="13"/>
  <c r="B127" i="13"/>
  <c r="CM6" i="2"/>
  <c r="CN6" i="2" s="1"/>
  <c r="CM70" i="2"/>
  <c r="CN70" i="2" s="1"/>
  <c r="CM54" i="2"/>
  <c r="CN54" i="2" s="1"/>
  <c r="CM38" i="2"/>
  <c r="CN38" i="2" s="1"/>
  <c r="CM24" i="2"/>
  <c r="CM16" i="2"/>
  <c r="CN16" i="2" s="1"/>
  <c r="CL82" i="2"/>
  <c r="CL66" i="2"/>
  <c r="CL50" i="2"/>
  <c r="B101" i="13"/>
  <c r="B75" i="13"/>
  <c r="B49" i="13"/>
  <c r="B23" i="13"/>
  <c r="B14" i="13"/>
  <c r="CM74" i="2"/>
  <c r="CN74" i="2" s="1"/>
  <c r="CM58" i="2"/>
  <c r="CN58" i="2" s="1"/>
  <c r="CM42" i="2"/>
  <c r="CN42" i="2" s="1"/>
  <c r="CM2" i="2"/>
  <c r="CN2" i="2" s="1"/>
  <c r="E150" i="13"/>
  <c r="CM73" i="2"/>
  <c r="CN73" i="2" s="1"/>
  <c r="CM69" i="2"/>
  <c r="CN69" i="2" s="1"/>
  <c r="E148" i="13"/>
  <c r="CM53" i="2"/>
  <c r="CN53" i="2" s="1"/>
  <c r="CM49" i="2"/>
  <c r="CN49" i="2" s="1"/>
  <c r="CM45" i="2"/>
  <c r="CN45" i="2" s="1"/>
  <c r="CM43" i="2"/>
  <c r="CN43" i="2" s="1"/>
  <c r="CM41" i="2"/>
  <c r="CN41" i="2" s="1"/>
  <c r="CM39" i="2"/>
  <c r="CN39" i="2" s="1"/>
  <c r="CM37" i="2"/>
  <c r="CN37" i="2" s="1"/>
  <c r="CM33" i="2"/>
  <c r="CN33" i="2" s="1"/>
  <c r="CM23" i="2"/>
  <c r="CN23" i="2" s="1"/>
  <c r="CM21" i="2"/>
  <c r="CN21" i="2" s="1"/>
  <c r="CM17" i="2"/>
  <c r="CN17" i="2" s="1"/>
  <c r="F10" i="14" s="1"/>
  <c r="E141" i="13"/>
  <c r="CM4" i="2"/>
  <c r="CN4" i="2" s="1"/>
  <c r="B114" i="13"/>
  <c r="B135" i="13"/>
  <c r="B88" i="13"/>
  <c r="CM22" i="2"/>
  <c r="CN22" i="2" s="1"/>
  <c r="E147" i="13"/>
  <c r="E145" i="13"/>
  <c r="E142" i="13"/>
  <c r="B74" i="13"/>
  <c r="B70" i="13"/>
  <c r="CM81" i="2"/>
  <c r="CN81" i="2" s="1"/>
  <c r="F13" i="14" s="1"/>
  <c r="CM77" i="2"/>
  <c r="CN77" i="2" s="1"/>
  <c r="CM65" i="2"/>
  <c r="CN65" i="2" s="1"/>
  <c r="CM61" i="2"/>
  <c r="CN61" i="2" s="1"/>
  <c r="CM57" i="2"/>
  <c r="CN57" i="2" s="1"/>
  <c r="CM29" i="2"/>
  <c r="CN29" i="2" s="1"/>
  <c r="CM25" i="2"/>
  <c r="CN25" i="2" s="1"/>
  <c r="CM13" i="2"/>
  <c r="CN13" i="2" s="1"/>
  <c r="CM9" i="2"/>
  <c r="CN9" i="2" s="1"/>
  <c r="I468" i="12"/>
  <c r="CM83" i="2"/>
  <c r="CN83" i="2" s="1"/>
  <c r="CM79" i="2"/>
  <c r="CN79" i="2" s="1"/>
  <c r="CM63" i="2"/>
  <c r="CN63" i="2" s="1"/>
  <c r="CM59" i="2"/>
  <c r="CN59" i="2" s="1"/>
  <c r="CM55" i="2"/>
  <c r="CM27" i="2"/>
  <c r="CN27" i="2" s="1"/>
  <c r="E144" i="13"/>
  <c r="CM11" i="2"/>
  <c r="CN11" i="2" s="1"/>
  <c r="CM7" i="2"/>
  <c r="CN7" i="2" s="1"/>
  <c r="CM3" i="2"/>
  <c r="CN3" i="2" s="1"/>
  <c r="B44" i="13"/>
  <c r="B10" i="13"/>
  <c r="CM75" i="2"/>
  <c r="CN75" i="2" s="1"/>
  <c r="CM71" i="2"/>
  <c r="CN71" i="2" s="1"/>
  <c r="CM67" i="2"/>
  <c r="CN67" i="2" s="1"/>
  <c r="CM51" i="2"/>
  <c r="CN51" i="2" s="1"/>
  <c r="CM47" i="2"/>
  <c r="CN47" i="2" s="1"/>
  <c r="CM31" i="2"/>
  <c r="CN31" i="2" s="1"/>
  <c r="CM19" i="2"/>
  <c r="CN19" i="2" s="1"/>
  <c r="CM15" i="2"/>
  <c r="CN15" i="2" s="1"/>
  <c r="CL73" i="2"/>
  <c r="CL69" i="2"/>
  <c r="CL53" i="2"/>
  <c r="CL49" i="2"/>
  <c r="CL45" i="2"/>
  <c r="CL41" i="2"/>
  <c r="CL37" i="2"/>
  <c r="CL33" i="2"/>
  <c r="CL21" i="2"/>
  <c r="CL17" i="2"/>
  <c r="D145" i="13"/>
  <c r="B11" i="13"/>
  <c r="I10" i="12"/>
  <c r="I30" i="12"/>
  <c r="I57" i="12"/>
  <c r="I77" i="12"/>
  <c r="I104" i="12"/>
  <c r="I124" i="12"/>
  <c r="I151" i="12"/>
  <c r="I178" i="12"/>
  <c r="I198" i="12"/>
  <c r="I225" i="12"/>
  <c r="I245" i="12"/>
  <c r="I272" i="12"/>
  <c r="I292" i="12"/>
  <c r="I319" i="12"/>
  <c r="I339" i="12"/>
  <c r="I359" i="12"/>
  <c r="I386" i="12"/>
  <c r="I406" i="12"/>
  <c r="I426" i="12"/>
  <c r="I453" i="12"/>
  <c r="I473" i="12"/>
  <c r="I15" i="12"/>
  <c r="I35" i="12"/>
  <c r="I62" i="12"/>
  <c r="I89" i="12"/>
  <c r="I109" i="12"/>
  <c r="I136" i="12"/>
  <c r="I156" i="12"/>
  <c r="I183" i="12"/>
  <c r="I203" i="12"/>
  <c r="I230" i="12"/>
  <c r="I250" i="12"/>
  <c r="I277" i="12"/>
  <c r="I297" i="12"/>
  <c r="I324" i="12"/>
  <c r="I344" i="12"/>
  <c r="I371" i="12"/>
  <c r="I391" i="12"/>
  <c r="I411" i="12"/>
  <c r="I438" i="12"/>
  <c r="I458" i="12"/>
  <c r="I478" i="12"/>
  <c r="B9" i="13"/>
  <c r="I20" i="12"/>
  <c r="I40" i="12"/>
  <c r="I67" i="12"/>
  <c r="I94" i="12"/>
  <c r="I114" i="12"/>
  <c r="I141" i="12"/>
  <c r="I161" i="12"/>
  <c r="I188" i="12"/>
  <c r="I215" i="12"/>
  <c r="I235" i="12"/>
  <c r="I255" i="12"/>
  <c r="I282" i="12"/>
  <c r="I302" i="12"/>
  <c r="I329" i="12"/>
  <c r="I349" i="12"/>
  <c r="I376" i="12"/>
  <c r="I396" i="12"/>
  <c r="I416" i="12"/>
  <c r="I443" i="12"/>
  <c r="I463" i="12"/>
  <c r="I483" i="12"/>
  <c r="I25" i="12"/>
  <c r="I52" i="12"/>
  <c r="I72" i="12"/>
  <c r="I99" i="12"/>
  <c r="I119" i="12"/>
  <c r="I146" i="12"/>
  <c r="I166" i="12"/>
  <c r="I193" i="12"/>
  <c r="I220" i="12"/>
  <c r="I240" i="12"/>
  <c r="I267" i="12"/>
  <c r="I287" i="12"/>
  <c r="I314" i="12"/>
  <c r="I334" i="12"/>
  <c r="I354" i="12"/>
  <c r="I381" i="12"/>
  <c r="I401" i="12"/>
  <c r="I421" i="12"/>
  <c r="I448" i="12"/>
  <c r="F24" i="23"/>
  <c r="K129" i="12"/>
  <c r="I130" i="12" s="1"/>
  <c r="J130" i="12" s="1"/>
  <c r="H497" i="12" s="1"/>
  <c r="K497" i="12" s="1"/>
  <c r="M497" i="12" s="1"/>
  <c r="BX3" i="2"/>
  <c r="H325" i="12" s="1"/>
  <c r="BX2" i="2"/>
  <c r="H11" i="12" s="1"/>
  <c r="BX4" i="2"/>
  <c r="H147" i="12"/>
  <c r="BX5" i="2"/>
  <c r="H111" i="12" s="1"/>
  <c r="H148" i="12"/>
  <c r="BM4" i="2"/>
  <c r="BM3" i="2"/>
  <c r="F469" i="12" s="1"/>
  <c r="BM2" i="2"/>
  <c r="F454" i="12" s="1"/>
  <c r="D8" i="21"/>
  <c r="E26" i="23" s="1"/>
  <c r="F26" i="23" s="1"/>
  <c r="D26" i="23"/>
  <c r="K488" i="12"/>
  <c r="I489" i="12" s="1"/>
  <c r="J489" i="12" s="1"/>
  <c r="H504" i="12" s="1"/>
  <c r="K504" i="12" s="1"/>
  <c r="M504" i="12" s="1"/>
  <c r="K431" i="12"/>
  <c r="I432" i="12" s="1"/>
  <c r="J432" i="12" s="1"/>
  <c r="H503" i="12" s="1"/>
  <c r="K503" i="12" s="1"/>
  <c r="M503" i="12" s="1"/>
  <c r="K364" i="12"/>
  <c r="I365" i="12" s="1"/>
  <c r="J365" i="12" s="1"/>
  <c r="H502" i="12" s="1"/>
  <c r="K502" i="12" s="1"/>
  <c r="M502" i="12" s="1"/>
  <c r="K307" i="12"/>
  <c r="I308" i="12" s="1"/>
  <c r="J308" i="12" s="1"/>
  <c r="H501" i="12" s="1"/>
  <c r="K501" i="12" s="1"/>
  <c r="M501" i="12" s="1"/>
  <c r="K260" i="12"/>
  <c r="I261" i="12" s="1"/>
  <c r="J261" i="12" s="1"/>
  <c r="H500" i="12" s="1"/>
  <c r="K500" i="12" s="1"/>
  <c r="M500" i="12" s="1"/>
  <c r="K208" i="12"/>
  <c r="I209" i="12" s="1"/>
  <c r="J209" i="12" s="1"/>
  <c r="H499" i="12" s="1"/>
  <c r="K171" i="12"/>
  <c r="I172" i="12" s="1"/>
  <c r="J172" i="12" s="1"/>
  <c r="H498" i="12" s="1"/>
  <c r="J498" i="12" s="1"/>
  <c r="I497" i="12"/>
  <c r="I505" i="12" s="1"/>
  <c r="K82" i="12"/>
  <c r="I83" i="12" s="1"/>
  <c r="J83" i="12" s="1"/>
  <c r="H496" i="12" s="1"/>
  <c r="J496" i="12" s="1"/>
  <c r="K45" i="12"/>
  <c r="I46" i="12" s="1"/>
  <c r="J46" i="12" s="1"/>
  <c r="H495" i="12" s="1"/>
  <c r="F151" i="13"/>
  <c r="H257" i="12" l="1"/>
  <c r="C27" i="23"/>
  <c r="J33" i="11"/>
  <c r="H200" i="12"/>
  <c r="F275" i="12"/>
  <c r="F102" i="12"/>
  <c r="F181" i="12"/>
  <c r="F117" i="12"/>
  <c r="F223" i="12"/>
  <c r="F466" i="12"/>
  <c r="F139" i="12"/>
  <c r="F456" i="12"/>
  <c r="F149" i="12"/>
  <c r="M146" i="12" s="1"/>
  <c r="F159" i="12"/>
  <c r="F424" i="12"/>
  <c r="BM9" i="2"/>
  <c r="F228" i="12"/>
  <c r="F451" i="12"/>
  <c r="F357" i="12"/>
  <c r="F164" i="12"/>
  <c r="F43" i="12"/>
  <c r="F404" i="12"/>
  <c r="F327" i="12"/>
  <c r="F233" i="12"/>
  <c r="F258" i="12"/>
  <c r="M255" i="12" s="1"/>
  <c r="F347" i="12"/>
  <c r="F342" i="12"/>
  <c r="F419" i="12"/>
  <c r="F38" i="12"/>
  <c r="F352" i="12"/>
  <c r="F332" i="12"/>
  <c r="F97" i="12"/>
  <c r="F18" i="12"/>
  <c r="F285" i="12"/>
  <c r="F23" i="12"/>
  <c r="F70" i="12"/>
  <c r="F305" i="12"/>
  <c r="F471" i="12"/>
  <c r="F80" i="12"/>
  <c r="F280" i="12"/>
  <c r="F429" i="12"/>
  <c r="F55" i="12"/>
  <c r="F65" i="12"/>
  <c r="F384" i="12"/>
  <c r="F186" i="12"/>
  <c r="F446" i="12"/>
  <c r="BM10" i="2"/>
  <c r="F33" i="12"/>
  <c r="F112" i="12"/>
  <c r="F196" i="12"/>
  <c r="F461" i="12"/>
  <c r="F13" i="12"/>
  <c r="F317" i="12"/>
  <c r="F243" i="12"/>
  <c r="F441" i="12"/>
  <c r="F322" i="12"/>
  <c r="F107" i="12"/>
  <c r="F127" i="12"/>
  <c r="F75" i="12"/>
  <c r="F191" i="12"/>
  <c r="F60" i="12"/>
  <c r="F238" i="12"/>
  <c r="F92" i="12"/>
  <c r="F253" i="12"/>
  <c r="F300" i="12"/>
  <c r="F144" i="12"/>
  <c r="F201" i="12"/>
  <c r="F154" i="12"/>
  <c r="F337" i="12"/>
  <c r="H106" i="12"/>
  <c r="F414" i="12"/>
  <c r="F362" i="12"/>
  <c r="F169" i="12"/>
  <c r="F248" i="12"/>
  <c r="F374" i="12"/>
  <c r="F122" i="12"/>
  <c r="F399" i="12"/>
  <c r="F476" i="12"/>
  <c r="F295" i="12"/>
  <c r="F379" i="12"/>
  <c r="F481" i="12"/>
  <c r="F486" i="12"/>
  <c r="F206" i="12"/>
  <c r="F389" i="12"/>
  <c r="M386" i="12" s="1"/>
  <c r="F394" i="12"/>
  <c r="F409" i="12"/>
  <c r="F270" i="12"/>
  <c r="F218" i="12"/>
  <c r="F28" i="12"/>
  <c r="H388" i="12"/>
  <c r="H247" i="12"/>
  <c r="M245" i="12" s="1"/>
  <c r="H321" i="12"/>
  <c r="H190" i="12"/>
  <c r="H289" i="12"/>
  <c r="M287" i="12" s="1"/>
  <c r="H341" i="12"/>
  <c r="H110" i="12"/>
  <c r="F13" i="18"/>
  <c r="CN55" i="2"/>
  <c r="F12" i="18"/>
  <c r="CN24" i="2"/>
  <c r="H42" i="12"/>
  <c r="M40" i="12" s="1"/>
  <c r="H356" i="12"/>
  <c r="H403" i="12"/>
  <c r="H217" i="12"/>
  <c r="M215" i="12" s="1"/>
  <c r="H116" i="12"/>
  <c r="H274" i="12"/>
  <c r="H450" i="12"/>
  <c r="M448" i="12" s="1"/>
  <c r="H418" i="12"/>
  <c r="M416" i="12" s="1"/>
  <c r="H279" i="12"/>
  <c r="H378" i="12"/>
  <c r="H91" i="12"/>
  <c r="M89" i="12" s="1"/>
  <c r="H413" i="12"/>
  <c r="H12" i="12"/>
  <c r="H351" i="12"/>
  <c r="H195" i="12"/>
  <c r="M193" i="12" s="1"/>
  <c r="H336" i="12"/>
  <c r="H180" i="12"/>
  <c r="H59" i="12"/>
  <c r="H101" i="12"/>
  <c r="H22" i="12"/>
  <c r="M20" i="12" s="1"/>
  <c r="H138" i="12"/>
  <c r="H96" i="12"/>
  <c r="H74" i="12"/>
  <c r="H428" i="12"/>
  <c r="H232" i="12"/>
  <c r="H470" i="12"/>
  <c r="H205" i="12"/>
  <c r="H126" i="12"/>
  <c r="M124" i="12" s="1"/>
  <c r="H185" i="12"/>
  <c r="H69" i="12"/>
  <c r="H299" i="12"/>
  <c r="H393" i="12"/>
  <c r="H153" i="12"/>
  <c r="H27" i="12"/>
  <c r="H269" i="12"/>
  <c r="M267" i="12" s="1"/>
  <c r="H121" i="12"/>
  <c r="M119" i="12" s="1"/>
  <c r="H346" i="12"/>
  <c r="M344" i="12" s="1"/>
  <c r="H163" i="12"/>
  <c r="H252" i="12"/>
  <c r="H168" i="12"/>
  <c r="H465" i="12"/>
  <c r="M463" i="12" s="1"/>
  <c r="H54" i="12"/>
  <c r="M52" i="12" s="1"/>
  <c r="H361" i="12"/>
  <c r="H373" i="12"/>
  <c r="M371" i="12" s="1"/>
  <c r="H37" i="12"/>
  <c r="H158" i="12"/>
  <c r="H485" i="12"/>
  <c r="M483" i="12" s="1"/>
  <c r="H237" i="12"/>
  <c r="H331" i="12"/>
  <c r="H242" i="12"/>
  <c r="H32" i="12"/>
  <c r="H326" i="12"/>
  <c r="M324" i="12" s="1"/>
  <c r="H440" i="12"/>
  <c r="H17" i="12"/>
  <c r="H445" i="12"/>
  <c r="H227" i="12"/>
  <c r="H222" i="12"/>
  <c r="H304" i="12"/>
  <c r="H423" i="12"/>
  <c r="M421" i="12" s="1"/>
  <c r="H316" i="12"/>
  <c r="H383" i="12"/>
  <c r="H284" i="12"/>
  <c r="H455" i="12"/>
  <c r="H480" i="12"/>
  <c r="H64" i="12"/>
  <c r="H475" i="12"/>
  <c r="H294" i="12"/>
  <c r="M292" i="12" s="1"/>
  <c r="H79" i="12"/>
  <c r="M77" i="12" s="1"/>
  <c r="H398" i="12"/>
  <c r="H460" i="12"/>
  <c r="H408" i="12"/>
  <c r="H143" i="12"/>
  <c r="H142" i="12"/>
  <c r="M188" i="12"/>
  <c r="M458" i="12"/>
  <c r="J504" i="12"/>
  <c r="J503" i="12"/>
  <c r="J502" i="12"/>
  <c r="J501" i="12"/>
  <c r="J500" i="12"/>
  <c r="J499" i="12"/>
  <c r="K499" i="12"/>
  <c r="M499" i="12" s="1"/>
  <c r="K498" i="12"/>
  <c r="M498" i="12" s="1"/>
  <c r="J497" i="12"/>
  <c r="K496" i="12"/>
  <c r="M496" i="12" s="1"/>
  <c r="K495" i="12"/>
  <c r="J495" i="12"/>
  <c r="M453" i="12" l="1"/>
  <c r="M319" i="12"/>
  <c r="M381" i="12"/>
  <c r="M250" i="12"/>
  <c r="M438" i="12"/>
  <c r="M272" i="12"/>
  <c r="M297" i="12"/>
  <c r="M282" i="12"/>
  <c r="M15" i="12"/>
  <c r="M67" i="12"/>
  <c r="M161" i="12"/>
  <c r="M198" i="12"/>
  <c r="M10" i="12"/>
  <c r="M277" i="12"/>
  <c r="M230" i="12"/>
  <c r="M339" i="12"/>
  <c r="M406" i="12"/>
  <c r="M349" i="12"/>
  <c r="M220" i="12"/>
  <c r="M473" i="12"/>
  <c r="M443" i="12"/>
  <c r="M156" i="12"/>
  <c r="M151" i="12"/>
  <c r="M178" i="12"/>
  <c r="M240" i="12"/>
  <c r="M302" i="12"/>
  <c r="M25" i="12"/>
  <c r="M468" i="12"/>
  <c r="M104" i="12"/>
  <c r="M478" i="12"/>
  <c r="M225" i="12"/>
  <c r="M166" i="12"/>
  <c r="M426" i="12"/>
  <c r="M94" i="12"/>
  <c r="M99" i="12"/>
  <c r="M401" i="12"/>
  <c r="M329" i="12"/>
  <c r="M235" i="12"/>
  <c r="M72" i="12"/>
  <c r="M136" i="12"/>
  <c r="M114" i="12"/>
  <c r="M359" i="12"/>
  <c r="M203" i="12"/>
  <c r="M30" i="12"/>
  <c r="M376" i="12"/>
  <c r="M354" i="12"/>
  <c r="M62" i="12"/>
  <c r="M334" i="12"/>
  <c r="M391" i="12"/>
  <c r="M396" i="12"/>
  <c r="M35" i="12"/>
  <c r="M183" i="12"/>
  <c r="M314" i="12"/>
  <c r="M411" i="12"/>
  <c r="M109" i="12"/>
  <c r="M57" i="12"/>
  <c r="M141" i="12"/>
  <c r="M495" i="12"/>
  <c r="K505" i="12"/>
  <c r="J505" i="12" s="1"/>
  <c r="H506" i="12" l="1"/>
  <c r="D20" i="23" s="1"/>
  <c r="B21" i="23" s="1"/>
  <c r="E20" i="23"/>
  <c r="F20" i="23" s="1"/>
  <c r="F25" i="23" s="1"/>
  <c r="F27" i="23" s="1"/>
  <c r="A32" i="23" s="1"/>
  <c r="A33"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 White</author>
  </authors>
  <commentList>
    <comment ref="B64" authorId="0" shapeId="0" xr:uid="{00000000-0006-0000-0700-000001000000}">
      <text>
        <r>
          <rPr>
            <sz val="9"/>
            <color indexed="81"/>
            <rFont val="Tahoma"/>
            <family val="2"/>
          </rPr>
          <t>Knowledge and/or performance are not acceptable. The principal needs to take immediate steps to improve his or her knowledge and/or performance.</t>
        </r>
      </text>
    </comment>
    <comment ref="D64" authorId="0" shapeId="0" xr:uid="{00000000-0006-0000-0700-000002000000}">
      <text>
        <r>
          <rPr>
            <sz val="9"/>
            <color indexed="81"/>
            <rFont val="Tahoma"/>
            <family val="2"/>
          </rPr>
          <t>Knowledge and/or performance are not acceptable. The principal needs to take immediate steps to improve his or her knowledge and/or performance.</t>
        </r>
      </text>
    </comment>
    <comment ref="B65" authorId="0" shapeId="0" xr:uid="{00000000-0006-0000-0700-000003000000}">
      <text>
        <r>
          <rPr>
            <sz val="9"/>
            <color indexed="81"/>
            <rFont val="Tahoma"/>
            <family val="2"/>
          </rPr>
          <t>Knowledge and performance are developing; however, performance is inconsistent, intermittent, or otherwise not entirely successful. Performance at this level is characteristic of someone in need of professional support to improve practice.</t>
        </r>
      </text>
    </comment>
    <comment ref="D65" authorId="0" shapeId="0" xr:uid="{00000000-0006-0000-0700-000004000000}">
      <text>
        <r>
          <rPr>
            <sz val="9"/>
            <color indexed="81"/>
            <rFont val="Tahoma"/>
            <family val="2"/>
          </rPr>
          <t>Knowledge and performance are developing; however, performance is inconsistent, intermittent, or otherwise not entirely successful. Performance at this level is characteristic of someone in need of professional support to improve practice.</t>
        </r>
      </text>
    </comment>
    <comment ref="B66" authorId="0" shapeId="0" xr:uid="{00000000-0006-0000-0700-000005000000}">
      <text>
        <r>
          <rPr>
            <sz val="9"/>
            <color indexed="81"/>
            <rFont val="Tahoma"/>
            <family val="2"/>
          </rPr>
          <t>Knowledge and performance consistently meets standards. This level of performance represents successful, accomplished, and effective practice where the Principal has mastered the work of the position while continually improving the craft and science of her/his work.</t>
        </r>
      </text>
    </comment>
    <comment ref="D66" authorId="0" shapeId="0" xr:uid="{00000000-0006-0000-0700-000006000000}">
      <text>
        <r>
          <rPr>
            <sz val="9"/>
            <color indexed="81"/>
            <rFont val="Tahoma"/>
            <family val="2"/>
          </rPr>
          <t>Knowledge and performance consistently meets standards. This level of performance represents successful, accomplished, and effective practice where the Principal has mastered the work of the position while continually improving the craft and science of her/his work.</t>
        </r>
      </text>
    </comment>
    <comment ref="B67" authorId="0" shapeId="0" xr:uid="{00000000-0006-0000-0700-000007000000}">
      <text>
        <r>
          <rPr>
            <sz val="9"/>
            <color indexed="81"/>
            <rFont val="Tahoma"/>
            <family val="2"/>
          </rPr>
          <t>Knowledge and performance consistently exceeds standards of performance and are recognized as exemplary, and the expertise of the Principal is sought out by others. Principals performing at this level make a contribution to the field, both in and out the district.</t>
        </r>
      </text>
    </comment>
    <comment ref="D67" authorId="0" shapeId="0" xr:uid="{00000000-0006-0000-0700-000008000000}">
      <text>
        <r>
          <rPr>
            <sz val="9"/>
            <color indexed="81"/>
            <rFont val="Tahoma"/>
            <family val="2"/>
          </rPr>
          <t>Knowledge and performance consistently exceeds standards of performance and are recognized as exemplary, and the expertise of the Principal is sought out by others. Principals performing at this level make a contribution to the field, both in and out the district.</t>
        </r>
      </text>
    </comment>
  </commentList>
</comments>
</file>

<file path=xl/sharedStrings.xml><?xml version="1.0" encoding="utf-8"?>
<sst xmlns="http://schemas.openxmlformats.org/spreadsheetml/2006/main" count="2992" uniqueCount="871">
  <si>
    <t>PSEL Standard Number</t>
  </si>
  <si>
    <t>Professional Standards for Educational Leaders (PSEL) 2015</t>
  </si>
  <si>
    <t>I</t>
  </si>
  <si>
    <t>PSEL Standard Descriptor</t>
  </si>
  <si>
    <t>PSEL Standard and Indicator Number</t>
  </si>
  <si>
    <t>Develop an educational mission for the school to promote the academic success and well-being of each student.</t>
  </si>
  <si>
    <t>In collaboration with members of the school and the community and using relevant data, develop and promote a vision for the school on the successful learning and development of each child and on instructional and organizational practices that promote such success.</t>
  </si>
  <si>
    <t>Articulate, advocate, and cultivate core values that define the school’s culture and stress the imperative of child-centered education; high expectations and student support; equity, inclusiveness, and social justice; openness, caring, and trust; and continuous improvement.</t>
  </si>
  <si>
    <t>Strategically develop, implement, and evaluate actions to achieve the vision for the school.</t>
  </si>
  <si>
    <t>Review the school’s mission and vision and adjust them to changing expectations and opportunities for the school, and changing needs and situations of students.</t>
  </si>
  <si>
    <t>Develop shared understanding of and commitment to mission, vision, and core values within the school and the community.</t>
  </si>
  <si>
    <t>Model and pursue the school’s mission, vision, and core values in all aspects of leadership.</t>
  </si>
  <si>
    <t>Effective educational leaders act ethically and according to professional norms to promote each student’s academic success and well-being.</t>
  </si>
  <si>
    <t>Standard 1</t>
  </si>
  <si>
    <t>Standard 2</t>
  </si>
  <si>
    <t>Mission, Vision, and Core Values</t>
  </si>
  <si>
    <t>Ethics and Professional Norms</t>
  </si>
  <si>
    <t>Standard 3</t>
  </si>
  <si>
    <t>Equity and Cultural Responsiveness</t>
  </si>
  <si>
    <t>Address matters of equity and cultural responsiveness in all aspects of leadership.</t>
  </si>
  <si>
    <t>Effective educational leaders strive for equity of educational opportunity and culturally responsive practices to promote each student’s  academic success and well-being.</t>
  </si>
  <si>
    <t>Standard 4</t>
  </si>
  <si>
    <t>Effective educational leaders develop and support intellectually rigorous and coherent systems of curriculum, instruction, and assessment to promote each student’s academic success and well-being.</t>
  </si>
  <si>
    <t>Curriculum, Instruction, and Assessment</t>
  </si>
  <si>
    <t>Promote the effective use of technology in the service of teaching and learning.</t>
  </si>
  <si>
    <t>Use assessment data appropriately and within technical limitations to monitor student progress and improve instruction.</t>
  </si>
  <si>
    <t>Standard 5</t>
  </si>
  <si>
    <t>Effective educational leaders cultivate an inclusive, caring, and supportive school community that promotes the academic success and well-being of each student.</t>
  </si>
  <si>
    <t>Cultivate and reinforce student engagement in school and positive student conduct.</t>
  </si>
  <si>
    <t>Standard 6</t>
  </si>
  <si>
    <t>Professional Capacity of School Personnel</t>
  </si>
  <si>
    <t>Effective educational leaders develop the professional capacity and practice of school personnel to promote each student’s academic success and well-being.</t>
  </si>
  <si>
    <t>Standard 7</t>
  </si>
  <si>
    <t>Professional Community for Teachers and Staff</t>
  </si>
  <si>
    <t>Effective educational leaders foster a professional community of teachers and other professional staff to promote each student’s academic success and well-being.</t>
  </si>
  <si>
    <t>Encourage faculty-initiated improvement of programs and practices.</t>
  </si>
  <si>
    <t>Standard 8</t>
  </si>
  <si>
    <t>Meaningful Engagement of Families and Community</t>
  </si>
  <si>
    <t>Are approachable, accessible, and welcoming to families and members of the community.</t>
  </si>
  <si>
    <t>Effective educational leaders engage families and the community in meaningful, reciprocal, and mutually beneficial ways to promote each student’s academic success and well-being.</t>
  </si>
  <si>
    <t>Develop and provide the school as a resource for families and the community.</t>
  </si>
  <si>
    <t>Advocate publicly for the needs and priorities of students, families, and the community.</t>
  </si>
  <si>
    <t>Standard 9</t>
  </si>
  <si>
    <t>Operations and Management</t>
  </si>
  <si>
    <t>Effective educational leaders manage school operations and resources to promote each student’s academic success and well-being.</t>
  </si>
  <si>
    <t>Protect teachers’ and other staff members’ work and learning from disruption.</t>
  </si>
  <si>
    <t>Employ technology to improve the quality and efficiency of operations and management.</t>
  </si>
  <si>
    <t>Develop and manage productive relationships with the central office and school board.</t>
  </si>
  <si>
    <t>A</t>
  </si>
  <si>
    <t>B</t>
  </si>
  <si>
    <t>C</t>
  </si>
  <si>
    <t>D</t>
  </si>
  <si>
    <t>E</t>
  </si>
  <si>
    <t>F</t>
  </si>
  <si>
    <t>G</t>
  </si>
  <si>
    <t>H</t>
  </si>
  <si>
    <t>J</t>
  </si>
  <si>
    <t>K</t>
  </si>
  <si>
    <t>L</t>
  </si>
  <si>
    <t>Standard 10</t>
  </si>
  <si>
    <t>School Improvement</t>
  </si>
  <si>
    <t>Effective educational leaders act as agents of continuous improvement to promote each student’s academic success and well-being.</t>
  </si>
  <si>
    <t>Act ethically and professionally in personal conduct, relationships with others, decisionmaking, stewardship of the school’s resources, and all aspects of school leadership.</t>
  </si>
  <si>
    <t>Act according to and promote the professional norms of integrity, fairness, transparency, trust, collaboration, perseverance, learning, and continuous improvement.</t>
  </si>
  <si>
    <t>Place children at the center of education and accept responsibility for each student’s academic success and well-being.</t>
  </si>
  <si>
    <t>Safeguard and promote the values of democracy, individual freedom and responsibility, equity, social justice, community, and diversity.</t>
  </si>
  <si>
    <t>Lead with interpersonal and communication skill, social-emotional insight, and understanding of all students’ and staff members’ backgrounds and cultures.</t>
  </si>
  <si>
    <t>Provide moral direction for the school and promote ethical and professional behavior among faculty and staff.</t>
  </si>
  <si>
    <t>Ensure that each student is treated fairly, respectfully, and with an understanding of each student’s culture and context.</t>
  </si>
  <si>
    <t>Recognize, respect, and employ each student’s strengths, diversity, and culture as assets for teaching and learning.</t>
  </si>
  <si>
    <t>Ensure that each student has equitable access to effective teachers, learning opportunities, academic and social support, and other resources necessary for success.</t>
  </si>
  <si>
    <t>Develop student policies and address student misconduct in a positive, fair, and unbiased manner.</t>
  </si>
  <si>
    <t>Confront and alter institutional biases of student marginalization, deficit-based schooling, and low expectations associated with race, class, culture and language, gender and sexual orientation, and disability or special status.</t>
  </si>
  <si>
    <t>Promote the preparation of students to live productively in and contribute to the diverse cultural contexts of a global society.</t>
  </si>
  <si>
    <t>Act with cultural competence and responsiveness in their interactions, decision making, and practice.</t>
  </si>
  <si>
    <t>Implement coherent systems of curriculum, instruction, and assessment that promote the mission, vision, and core values of the school, embody high expectations for student learning, align with academic standards, and are culturally responsive.</t>
  </si>
  <si>
    <t>Align and focus systems of curriculum, instruction, and assessment within and across grade levels to promote student academic success, love of learning, the identities and habits of learners, and healthy sense of self.</t>
  </si>
  <si>
    <t>Promote instructional practice that is consistent with knowledge of child learning and development, effective pedagogy, and the needs of each student.</t>
  </si>
  <si>
    <t>Ensure instructional practice that is intellectually challenging, authentic to student experiences, recognizes student strengths, and is differentiated and personalized.</t>
  </si>
  <si>
    <t>Employ valid assessments that are consistent with knowledge of child learning and development and technical standards of measurement.</t>
  </si>
  <si>
    <t>Build and maintain a safe, caring, and healthy school environment that meets that the academic, social, emotional, and physical needs of each student.</t>
  </si>
  <si>
    <t>Create and sustain a school environment in which each student is known, accepted and valued, trusted and respected, cared for, and encouraged to be an active and responsible member of the school community.</t>
  </si>
  <si>
    <t>Provide coherent systems of academic and social supports, services, extracurricular activities, and accommodations to meet the range of learning needs of each student.</t>
  </si>
  <si>
    <t>Promote adult-student, student-peer, and school-community relationships that value and support academic learning and positive social and emotional development.</t>
  </si>
  <si>
    <t>Infuse the school’s learning environment with the cultures and languages of the school’s community.</t>
  </si>
  <si>
    <t>Recruit, hire, support, develop, and retain effective and caring teachers and other professional staff and form them into an educationally effective faculty.</t>
  </si>
  <si>
    <t>Plan for and manage staff turnover and succession, providing opportunities for effective induction and mentoring of new personnel.</t>
  </si>
  <si>
    <t>Develop teachers’ and staff members’ professional knowledge, skills, and practice through differentiated opportunities for learning and growth, guided by understanding of professional and adult learning and development.</t>
  </si>
  <si>
    <t>Foster continuous improvement of individual and collective instructional capacity to achieve outcomes envisioned for each student.</t>
  </si>
  <si>
    <t>Deliver actionable feedback about instruction and other professional practice through valid, research-anchored systems of supervision and evaluation to support the development of teachers’ and staff members’ knowledge, skills, and practice.</t>
  </si>
  <si>
    <t>Empower and motivate teachers and staff to the highest levels of professional practice and to continuous learning and improvement.</t>
  </si>
  <si>
    <t>Develop the capacity, opportunities, and support for teacher leadership and leadership from other members of the school community.</t>
  </si>
  <si>
    <t>Promote the personal and professional health, well-being, and work-life balance of faculty and staff.</t>
  </si>
  <si>
    <t>Tend to their own learning and effectiveness through reflection, study, and improvement, maintaining a healthy work-life balance.</t>
  </si>
  <si>
    <t>Develop workplace conditions for teachers and other professional staff that promote effective professional development, practice, and student learning.</t>
  </si>
  <si>
    <t>Empower and entrust teachers and staff with collective responsibility for meeting the academic, social, emotional, and physical needs of each student, pursuant to the mission, vision, and core values of the school.</t>
  </si>
  <si>
    <t>Promote mutual accountability among teachers and other professional staff for each student’s success and the effectiveness of the school as a whole.</t>
  </si>
  <si>
    <t>Develop and support open, productive, caring, and trusting working relationships among leaders, faculty, and staff to promote professional capacity and the improvement of practice.</t>
  </si>
  <si>
    <t>Design and implement job-embedded and other opportunities for professional learning collaboratively with faculty and staff.</t>
  </si>
  <si>
    <t>Provide opportunities for collaborative examination of practice, collegial feedback, and collective learning.</t>
  </si>
  <si>
    <t>Create and sustain positive, collaborative, and productive relationships with families and the community for the benefit of students.</t>
  </si>
  <si>
    <t>Engage in regular and open two-way communication with families and the community about the school, students, needs, problems, and accomplishments.</t>
  </si>
  <si>
    <t>Maintain a presence in the community to understand its strengths and needs, develop productive relationships, and engage its resources for the school.</t>
  </si>
  <si>
    <t>Create means for the school community to partner with families to support student learning in and out of school.</t>
  </si>
  <si>
    <t>Understand, value, and employ the community’s cultural, social, intellectual, and political resources to promote student learning and school improvement.</t>
  </si>
  <si>
    <t>Advocate for the school and district, and for the importance of education and student needs and priorities to families and the community.</t>
  </si>
  <si>
    <t>Build and sustain productive partnerships with public and private sectors to promote school improvement and student learning.</t>
  </si>
  <si>
    <t>Institute, manage, and monitor operations and administrative systems that promote the mission and vision of the school.</t>
  </si>
  <si>
    <t>Seek, acquire, and manage fiscal, physical, and other resources to support curriculum, instruction, and assessment; student learning community; professional capacity and community; and family and community engagement.</t>
  </si>
  <si>
    <t>Are responsible, ethical, and accountable stewards of the school’s monetary and nonmonetary resources, engaging in effective budgeting and accounting practices.</t>
  </si>
  <si>
    <t>Develop and maintain data and communication systems to deliver actionable information for classroom and school improvement.</t>
  </si>
  <si>
    <t>Know, comply with, and help the school community understand local, state, and federal laws, rights, policies, and regulations so as to promote student success.</t>
  </si>
  <si>
    <t>Develop and manage relationships with feeder and connecting schools for enrollment management and curricular and instructional articulation.</t>
  </si>
  <si>
    <t>Develop and administer systems for fair and equitable management of conflict among students, faculty and staff, leaders, families, and community.</t>
  </si>
  <si>
    <t>Manage governance processes and internal and external politics toward achieving the school’s mission and vision.</t>
  </si>
  <si>
    <t>Seek to make school more effective for each student, teachers and staff, families, and the community.</t>
  </si>
  <si>
    <t>Use methods of continuous improvement to achieve the vision, fulfill the mission, and promote the core values of the school.</t>
  </si>
  <si>
    <t>Prepare the school and the community for improvement, promoting readiness, animperative for improvement, instilling mutual commitment and accountability, and developing the knowledge, skills, and motivation to succeed in improvement.</t>
  </si>
  <si>
    <t>Engage others in an ongoing process of evidence-based inquiry, learning, strategic goal setting, planning, implementation, and evaluation for continuous school and classroom improvement.</t>
  </si>
  <si>
    <t>Employ situationally-appropriate strategies for improvement, including transformational and incremental, adaptive approaches and attention to different phases of implementation.</t>
  </si>
  <si>
    <t>Assess and develop the capacity of staff to assess the value and applicability of emerging educational trends and the findings of research for the school and its improvement.</t>
  </si>
  <si>
    <t>Develop technically appropriate systems of data collection, management, analysis, and use, connecting as needed to the district office and external partners for support in planning, implementation, monitoring, feedback, and evaluation.</t>
  </si>
  <si>
    <t>Adopt a systems perspective and promote coherence among improvement efforts and all aspects of school organization, programs, and services.</t>
  </si>
  <si>
    <t>Manage uncertainty, risk, competing initiatives, and politics of change with courage and perseverance, providing support and encouragement, and openly communicating the need for, process for, and outcomes of improvement efforts.</t>
  </si>
  <si>
    <t>Develop and promote leadership among teachers and staff for inquiry, experimentation and innovation, and initiating and implementing improvement.</t>
  </si>
  <si>
    <t>PSEL Number</t>
  </si>
  <si>
    <t>Living a Mission and Vision Focused on Results</t>
  </si>
  <si>
    <t>The principal works with the staff and community to build a shared mission, and vision of high expectations that ensures all students are on the path to college and career readiness, and holds staff accountable for results</t>
  </si>
  <si>
    <t>Coordinates efforts to create and implement a vision for the school and defines desired results and goals that align with the overall school vision and lead to student improvement for all learners</t>
  </si>
  <si>
    <t>PSEL Indicator</t>
  </si>
  <si>
    <t xml:space="preserve">Ensures that the school’s identity, vision, mission, drive school decisions    </t>
  </si>
  <si>
    <t>Conducts difficult but crucial conversations with individuals, teams, and staff based on student performance data in a timely manner for the purpose of enhancing student learning and results.</t>
  </si>
  <si>
    <t>Collaborates to Develop and Maintain a Shared Vision of High Expectations</t>
  </si>
  <si>
    <t>Ensures Vision and Mission Drive School Decisions</t>
  </si>
  <si>
    <t>Confronts Low Expectations</t>
  </si>
  <si>
    <t>Conducts Difficult Conversations to Improve Student Results</t>
  </si>
  <si>
    <t>Leading and Managing Systems Change</t>
  </si>
  <si>
    <t>The principal creates and implements systems to ensure a safe, orderly, and productive environment for student and adult learning toward the achievement of school and district improvement priorities</t>
  </si>
  <si>
    <t>Assesses the Current State of School Performance</t>
  </si>
  <si>
    <t>Develops a School Improvement Plan</t>
  </si>
  <si>
    <t>Maintains a Focus on Results</t>
  </si>
  <si>
    <t>Builds, evaluates and develops a team of educators and support staff to ensure the learning environment is safe, clean, and orderly</t>
  </si>
  <si>
    <t>Allocates Resources to Support Student Learning</t>
  </si>
  <si>
    <t>Prioritizes Time</t>
  </si>
  <si>
    <t>Employs Current
Technologies</t>
  </si>
  <si>
    <t>Improving Teaching and Learning</t>
  </si>
  <si>
    <t>The principal works with the school staff and community to develop a research-based framework for effective teaching and learning that is refined continuously to improve instruction for all students</t>
  </si>
  <si>
    <t>Implements Curricular Scope and Sequence</t>
  </si>
  <si>
    <t>Reviews Instructional Practices</t>
  </si>
  <si>
    <t>Implements Data Driven Decision Making</t>
  </si>
  <si>
    <t>Implements Data-Driven Instruction</t>
  </si>
  <si>
    <t>Uses Disaggregated Data</t>
  </si>
  <si>
    <t>Selects and Assigns Effective Teachers</t>
  </si>
  <si>
    <t>Retains Effective Teachers</t>
  </si>
  <si>
    <t>Observes Staff and Gives Feedback</t>
  </si>
  <si>
    <t>Evaluates Staff</t>
  </si>
  <si>
    <t>Develops an Instructional Team</t>
  </si>
  <si>
    <t>Implements Professional Learning</t>
  </si>
  <si>
    <t>Promoting Growth of Technology</t>
  </si>
  <si>
    <t>Building and Maintaining Collaborative Relationships</t>
  </si>
  <si>
    <t>The principal creates a collaborative school community where the school, staff, families, and community interact regularly and share ownership for the success of the school</t>
  </si>
  <si>
    <t>Builds Ongoing Relationships</t>
  </si>
  <si>
    <t>Includes Multiple Voices and Perspectives</t>
  </si>
  <si>
    <t>Engages Families</t>
  </si>
  <si>
    <t>Builds Capacity to Manage Change</t>
  </si>
  <si>
    <t>Demonstrates Personal Resolve and Response to Challenges</t>
  </si>
  <si>
    <t>Leading with Integrity and Professionalism</t>
  </si>
  <si>
    <t>The principal works with the school staff and community to create a positive contest for learning by ensuring equity, fulfilling professional responsibilities with honesty and integrity, and serving as a model for the professional behavior of others</t>
  </si>
  <si>
    <r>
      <t>M</t>
    </r>
    <r>
      <rPr>
        <b/>
        <sz val="10"/>
        <color rgb="FF231F20"/>
        <rFont val="Calibri"/>
        <family val="2"/>
        <scheme val="minor"/>
      </rPr>
      <t>odels Equity and Dignity</t>
    </r>
  </si>
  <si>
    <t>Protects Rights and Confidentiality</t>
  </si>
  <si>
    <t>Recognizes the Strengths of a Diverse Population</t>
  </si>
  <si>
    <t>Creates a Culturally Responsiveness Climate</t>
  </si>
  <si>
    <t>Engages in Courageous Conversations about Diversity</t>
  </si>
  <si>
    <t>Creating and Sustaining a Culture of High Expectations</t>
  </si>
  <si>
    <t>The principal works with staff and community to build a culture of high expectations and aspirations for every student by setting clear staff and student expectations for positive learning behaviors and by focusing on students' social-emotional learning.</t>
  </si>
  <si>
    <t>Links Aspiration to College and Career Opportunities</t>
  </si>
  <si>
    <t>Develops a Student Goal Setting Process</t>
  </si>
  <si>
    <t>Translates the School Values into Specific Behaviors</t>
  </si>
  <si>
    <t>Develops a Code of Conduct</t>
  </si>
  <si>
    <t>Creates a Culture that Supports Social Emotional Learning</t>
  </si>
  <si>
    <t>Creates a Culture that Supports Effective Effort</t>
  </si>
  <si>
    <t>Develops, implements, and monitors the outcomes of the school improvement plan and school wide student achievement data results to improve student achievement</t>
  </si>
  <si>
    <t>Creates a safe, clean, and orderly learning environment</t>
  </si>
  <si>
    <t>Collaborates with staff to allocate personnel, time, material, and adult learning resources appropriately to achieve the school improvement plan targets</t>
  </si>
  <si>
    <t>Employs current technologies</t>
  </si>
  <si>
    <t>Works with and engages staff in the development and continuous refinement of a shared vision for effective teaching and learning by implementing a standards based curriculum, relevant to student needs and interests, research-based effective practice, academic rigor, and high expectations for student performance in every classroom</t>
  </si>
  <si>
    <t>Creates a continuous improvement cycle that uses multiple forms of data and student work samples to support individual, team, and school wide improvement goals, identify and address areas of improvement and celebrate successes</t>
  </si>
  <si>
    <t>Implements student interventions that differentiate instruction based on student needs</t>
  </si>
  <si>
    <t>Selects and retains teachers with the expertise to deliver instruction that maximizes student learning</t>
  </si>
  <si>
    <t>Evaluates the effectiveness of teaching and holds individual teachers accountable for meeting their goals by conducting frequent formal and informal observations in order to provide timely, written feedback on instruction, preparation and classroom environment as part of the district teacher appraisal system</t>
  </si>
  <si>
    <t>Ensures the training, development, and support for high-performing instructional teacher teams to support adult learning and development to advance student learning and performance</t>
  </si>
  <si>
    <t>Advances Instructional Technology within the learning environment</t>
  </si>
  <si>
    <t>Creates, develops and sustains relationships that result in active student engagement in the learning process</t>
  </si>
  <si>
    <t>Utilizes meaningful feedback of students, staff, families, and community in the evaluation of school programs and policies</t>
  </si>
  <si>
    <t>Proactively engages families and communities in supporting their child’s learning and the schools learning goals</t>
  </si>
  <si>
    <t>Demonstrates an understanding of the change process and uses leadership and facilitation skills to manage it effectively</t>
  </si>
  <si>
    <t>Treats all people fairly, equitably, and with dignity and respect. Protects the rights and confidentiality of students and staff</t>
  </si>
  <si>
    <t>Demonstrates personal and professional standards and conduct that enhance the image of the school and the educational profession. Protects the rights and confidentiality of students and staff.</t>
  </si>
  <si>
    <t>Creates and supports a climate that values, accepts and understands diversity in culture and point of view.</t>
  </si>
  <si>
    <t>Builds a culture of high aspirations and achievement for every student</t>
  </si>
  <si>
    <t>Requires staff and students to demonstrate consistent values and positive behaviors aligned to the school’s vision and mission</t>
  </si>
  <si>
    <t>Leads a school culture and environment that successfully develops the full range of students’ learning capacities—academic, creative, social-emotional, behavioral and physical</t>
  </si>
  <si>
    <t>PSEL Standard 2015</t>
  </si>
  <si>
    <t>IPLS Cross Reference</t>
  </si>
  <si>
    <t>PSEL Cross Reference</t>
  </si>
  <si>
    <t>II</t>
  </si>
  <si>
    <t>III</t>
  </si>
  <si>
    <t>IV</t>
  </si>
  <si>
    <t>V</t>
  </si>
  <si>
    <t>VI</t>
  </si>
  <si>
    <t>VII</t>
  </si>
  <si>
    <t>VIII</t>
  </si>
  <si>
    <t>IX</t>
  </si>
  <si>
    <t>X</t>
  </si>
  <si>
    <t>Effective educational leaders develop, advocate, and enact a shared mission, vision, and core values of high-quality education and academic success and well-being of each student.</t>
  </si>
  <si>
    <t>PSEL Descriptor</t>
  </si>
  <si>
    <t>Supports the system for providing data-driven professional development and sharing of effective practice by thoughtfully providing and protecting staff time intentionally allocated for this purpose</t>
  </si>
  <si>
    <t>PSEL Rating</t>
  </si>
  <si>
    <t>PSEL Rating Key Points</t>
  </si>
  <si>
    <t>PSEL North Caroliina Derivative</t>
  </si>
  <si>
    <t>PSEL North Carolina Performance Levels Descriptors</t>
  </si>
  <si>
    <t>Proficient</t>
  </si>
  <si>
    <t>Needs Improvement</t>
  </si>
  <si>
    <t>Unsatisfactory</t>
  </si>
  <si>
    <t>Consistently applied</t>
  </si>
  <si>
    <t>Inconsistently applied</t>
  </si>
  <si>
    <t>Not present</t>
  </si>
  <si>
    <t>Developing: Principal/assistant principal demonstrated adequate growth toward achieving standard(s) during the period of performance, but did not demonstrate competence on standard(s) of performance</t>
  </si>
  <si>
    <t>Proficient: Principal/assistant principal demonstrated basic competence on standard(s) of performance.</t>
  </si>
  <si>
    <t>Accomplished: Principal/assistant principal exceeded basic competence on standard(s) of performance most of the time.</t>
  </si>
  <si>
    <t>Distinguished: Principal/assistant principal consistently and significantly exceeded basic competence on standard(s) of performance.</t>
  </si>
  <si>
    <t>Not Demonstrated: Principal/assistant principal did not demonstrate competence on or adequate growth toward achieving standard(s) of performance. (Note: If the “Not Demonstrated” rating is used, the evaluator must comment about why it was used.)</t>
  </si>
  <si>
    <t>PSEL Rating and Key Points</t>
  </si>
  <si>
    <t>Consistently and significantly exceeded basic competence on standard(s) of performance.</t>
  </si>
  <si>
    <t>Exceeded basic competence on standard(s) of performance most of the time</t>
  </si>
  <si>
    <t>Demonstrated basic competence on standard(s) of performance</t>
  </si>
  <si>
    <t>Did not demonstrate competence on standard(s) of performance</t>
  </si>
  <si>
    <t>A. Develop an educational mission for the school to promote the academic success and well-being of each student.</t>
  </si>
  <si>
    <t>B. In collaboration with members of the school and the community and using relevant data, develop and promote a vision for the school on the successful learning and development of each child and on instructional and organizational practices that promote such success.</t>
  </si>
  <si>
    <t>C. Articulate, advocate, and cultivate core values that define the school’s culture and stress the imperative of child-centered education; high expectations and student support; equity, inclusiveness, and social justice; openness, caring, and trust; and continuous improvement.</t>
  </si>
  <si>
    <t>D. Strategically develop, implement, and evaluate actions to achieve the vision for the school.</t>
  </si>
  <si>
    <t>E. Review the school’s mission and vision and adjust them to changing expectations and opportunities for the school, and changing needs and situations of students.</t>
  </si>
  <si>
    <t>F. Develop shared understanding of and commitment to mission, vision, and core values within the school and the community.</t>
  </si>
  <si>
    <t>G. Model and pursue the school’s mission, vision, and core values in all aspects of leadership.</t>
  </si>
  <si>
    <t>VIII. Meaningful Engagement of Families and Community</t>
  </si>
  <si>
    <t>A. Act ethically and professionally in personal conduct, relationships with others, decisionmaking, stewardship of the school’s resources, and all aspects of school leadership.</t>
  </si>
  <si>
    <t>B. Act according to and promote the professional norms of integrity, fairness, transparency, trust, collaboration, perseverance, learning, and continuous improvement.</t>
  </si>
  <si>
    <t>C. Place children at the center of education and accept responsibility for each student’s academic success and well-being.</t>
  </si>
  <si>
    <t>D. Safeguard and promote the values of democracy, individual freedom and responsibility, equity, social justice, community, and diversity.</t>
  </si>
  <si>
    <t>E. Lead with interpersonal and communication skill, social-emotional insight, and understanding of all students’ and staff members’ backgrounds and cultures.</t>
  </si>
  <si>
    <t>F. Provide moral direction for the school and promote ethical and professional behavior among faculty and staff.</t>
  </si>
  <si>
    <t>A. Ensure that each student is treated fairly, respectfully, and with an understanding of each student’s culture and context.</t>
  </si>
  <si>
    <t>B. Recognize, respect, and employ each student’s strengths, diversity, and culture as assets for teaching and learning.</t>
  </si>
  <si>
    <t>C. Ensure that each student has equitable access to effective teachers, learning opportunities, academic and social support, and other resources necessary for success.</t>
  </si>
  <si>
    <t>D. Develop student policies and address student misconduct in a positive, fair, and unbiased manner.</t>
  </si>
  <si>
    <t>E. Confront and alter institutional biases of student marginalization, deficit-based schooling, and low expectations associated with race, class, culture and language, gender and sexual orientation, and disability or special status.</t>
  </si>
  <si>
    <t>F. Promote the preparation of students to live productively in and contribute to the diverse cultural contexts of a global society.</t>
  </si>
  <si>
    <t>G. Act with cultural competence and responsiveness in their interactions, decision making, and practice.</t>
  </si>
  <si>
    <t>H. Address matters of equity and cultural responsiveness in all aspects of leadership.</t>
  </si>
  <si>
    <t>A. Implement coherent systems of curriculum, instruction, and assessment that promote the mission, vision, and core values of the school, embody high expectations for student learning, align with academic standards, and are culturally responsive.</t>
  </si>
  <si>
    <t>B. Align and focus systems of curriculum, instruction, and assessment within and across grade levels to promote student academic success, love of learning, the identities and habits of learners, and healthy sense of self.</t>
  </si>
  <si>
    <t>C. Promote instructional practice that is consistent with knowledge of child learning and development, effective pedagogy, and the needs of each student.</t>
  </si>
  <si>
    <t>D. Ensure instructional practice that is intellectually challenging, authentic to student experiences, recognizes student strengths, and is differentiated and personalized.</t>
  </si>
  <si>
    <t>E. Promote the effective use of technology in the service of teaching and learning.</t>
  </si>
  <si>
    <t>F. Employ valid assessments that are consistent with knowledge of child learning and development and technical standards of measurement.</t>
  </si>
  <si>
    <t>G. Use assessment data appropriately and within technical limitations to monitor student progress and improve instruction.</t>
  </si>
  <si>
    <t>A. Build and maintain a safe, caring, and healthy school environment that meets that the academic, social, emotional, and physical needs of each student.</t>
  </si>
  <si>
    <t>B. Create and sustain a school environment in which each student is known, accepted and valued, trusted and respected, cared for, and encouraged to be an active and responsible member of the school community.</t>
  </si>
  <si>
    <t>C. Provide coherent systems of academic and social supports, services, extracurricular activities, and accommodations to meet the range of learning needs of each student.</t>
  </si>
  <si>
    <t>D. Promote adult-student, student-peer, and school-community relationships that value and support academic learning and positive social and emotional development.</t>
  </si>
  <si>
    <t>E. Cultivate and reinforce student engagement in school and positive student conduct.</t>
  </si>
  <si>
    <t>F. Infuse the school’s learning environment with the cultures and languages of the school’s community.</t>
  </si>
  <si>
    <t>A. Recruit, hire, support, develop, and retain effective and caring teachers and other professional staff and form them into an educationally effective faculty.</t>
  </si>
  <si>
    <t>B. Plan for and manage staff turnover and succession, providing opportunities for effective induction and mentoring of new personnel.</t>
  </si>
  <si>
    <t>C. Develop teachers’ and staff members’ professional knowledge, skills, and practice through differentiated opportunities for learning and growth, guided by understanding of professional and adult learning and development.</t>
  </si>
  <si>
    <t>D. Foster continuous improvement of individual and collective instructional capacity to achieve outcomes envisioned for each student.</t>
  </si>
  <si>
    <t>E. Deliver actionable feedback about instruction and other professional practice through valid, research-anchored systems of supervision and evaluation to support the development of teachers’ and staff members’ knowledge, skills, and practice.</t>
  </si>
  <si>
    <t>F. Empower and motivate teachers and staff to the highest levels of professional practice and to continuous learning and improvement.</t>
  </si>
  <si>
    <t>G. Develop the capacity, opportunities, and support for teacher leadership and leadership from other members of the school community.</t>
  </si>
  <si>
    <t>H. Promote the personal and professional health, well-being, and work-life balance of faculty and staff.</t>
  </si>
  <si>
    <t>I. Tend to their own learning and effectiveness through reflection, study, and improvement, maintaining a healthy work-life balance.</t>
  </si>
  <si>
    <t>A. Develop workplace conditions for teachers and other professional staff that promote effective professional development, practice, and student learning.</t>
  </si>
  <si>
    <t>B. Empower and entrust teachers and staff with collective responsibility for meeting the academic, social, emotional, and physical needs of each student, pursuant to the mission, vision, and core values of the school.</t>
  </si>
  <si>
    <t>D. Promote mutual accountability among teachers and other professional staff for each student’s success and the effectiveness of the school as a whole.</t>
  </si>
  <si>
    <t>E. Develop and support open, productive, caring, and trusting working relationships among leaders, faculty, and staff to promote professional capacity and the improvement of practice.</t>
  </si>
  <si>
    <t>F. Design and implement job-embedded and other opportunities for professional learning collaboratively with faculty and staff.</t>
  </si>
  <si>
    <t>G. Provide opportunities for collaborative examination of practice, collegial feedback, and collective learning.</t>
  </si>
  <si>
    <t>H. Encourage faculty-initiated improvement of programs and practices.</t>
  </si>
  <si>
    <t>A. Are approachable, accessible, and welcoming to families and members of the community.</t>
  </si>
  <si>
    <t>B. Create and sustain positive, collaborative, and productive relationships with families and the community for the benefit of students.</t>
  </si>
  <si>
    <t>C. Engage in regular and open two-way communication with families and the community about the school, students, needs, problems, and accomplishments.</t>
  </si>
  <si>
    <t>D. Maintain a presence in the community to understand its strengths and needs, develop productive relationships, and engage its resources for the school.</t>
  </si>
  <si>
    <t>E. Create means for the school community to partner with families to support student learning in and out of school.</t>
  </si>
  <si>
    <t>F. Understand, value, and employ the community’s cultural, social, intellectual, and political resources to promote student learning and school improvement.</t>
  </si>
  <si>
    <t>G. Develop and provide the school as a resource for families and the community.</t>
  </si>
  <si>
    <t>H. Advocate for the school and district, and for the importance of education and student needs and priorities to families and the community.</t>
  </si>
  <si>
    <t>I. Advocate publicly for the needs and priorities of students, families, and the community.</t>
  </si>
  <si>
    <t>J. Build and sustain productive partnerships with public and private sectors to promote school improvement and student learning.</t>
  </si>
  <si>
    <t>A. Institute, manage, and monitor operations and administrative systems that promote the mission and vision of the school.</t>
  </si>
  <si>
    <t>C. Seek, acquire, and manage fiscal, physical, and other resources to support curriculum, instruction, and assessment; student learning community; professional capacity and community; and family and community engagement.</t>
  </si>
  <si>
    <t>D. Are responsible, ethical, and accountable stewards of the school’s monetary and nonmonetary resources, engaging in effective budgeting and accounting practices.</t>
  </si>
  <si>
    <t>E. Protect teachers’ and other staff members’ work and learning from disruption.</t>
  </si>
  <si>
    <t>F. Employ technology to improve the quality and efficiency of operations and management.</t>
  </si>
  <si>
    <t>G. Develop and maintain data and communication systems to deliver actionable information for classroom and school improvement.</t>
  </si>
  <si>
    <t>H. Know, comply with, and help the school community understand local, state, and federal laws, rights, policies, and regulations so as to promote student success.</t>
  </si>
  <si>
    <t>I. Develop and manage relationships with feeder and connecting schools for enrollment management and curricular and instructional articulation.</t>
  </si>
  <si>
    <t>J. Develop and manage productive relationships with the central office and school board.</t>
  </si>
  <si>
    <t>K. Develop and administer systems for fair and equitable management of conflict among students, faculty and staff, leaders, families, and community.</t>
  </si>
  <si>
    <t>L. Manage governance processes and internal and external politics toward achieving the school’s mission and vision.</t>
  </si>
  <si>
    <t>A. Seek to make school more effective for each student, teachers and staff, families, and the community.</t>
  </si>
  <si>
    <t>B. Use methods of continuous improvement to achieve the vision, fulfill the mission, and promote the core values of the school.</t>
  </si>
  <si>
    <t>C. Prepare the school and the community for improvement, promoting readiness, animperative for improvement, instilling mutual commitment and accountability, and developing the knowledge, skills, and motivation to succeed in improvement.</t>
  </si>
  <si>
    <t>D. Engage others in an ongoing process of evidence-based inquiry, learning, strategic goal setting, planning, implementation, and evaluation for continuous school and classroom improvement.</t>
  </si>
  <si>
    <t>E. Employ situationally-appropriate strategies for improvement, including transformational and incremental, adaptive approaches and attention to different phases of implementation.</t>
  </si>
  <si>
    <t>F. Assess and develop the capacity of staff to assess the value and applicability of emerging educational trends and the findings of research for the school and its improvement.</t>
  </si>
  <si>
    <t>G. Develop technically appropriate systems of data collection, management, analysis, and use, connecting as needed to the district office and external partners for support in planning, implementation, monitoring, feedback, and evaluation.</t>
  </si>
  <si>
    <t>H. Adopt a systems perspective and promote coherence among improvement efforts and all aspects of school organization, programs, and services.</t>
  </si>
  <si>
    <t>I. Manage uncertainty, risk, competing initiatives, and politics of change with courage and perseverance, providing support and encouragement, and openly communicating the need for, process for, and outcomes of improvement efforts.</t>
  </si>
  <si>
    <t>J. Develop and promote leadership among teachers and staff for inquiry, experimentation and innovation, and initiating and implementing improvement.</t>
  </si>
  <si>
    <t>PSEL Indicator and Letter</t>
  </si>
  <si>
    <t>PSEL Indicator Letter</t>
  </si>
  <si>
    <t>PSEL.I.A</t>
  </si>
  <si>
    <t>PSEL.I.D</t>
  </si>
  <si>
    <t>PSEL.I.E</t>
  </si>
  <si>
    <t>PSEL.I.F</t>
  </si>
  <si>
    <t>PSEL.I.G</t>
  </si>
  <si>
    <t>PSEL.II.A</t>
  </si>
  <si>
    <t>PSEL.II.B</t>
  </si>
  <si>
    <t>PSEL.II.C</t>
  </si>
  <si>
    <t>PSEL.II.D</t>
  </si>
  <si>
    <t>PSEL.II.E</t>
  </si>
  <si>
    <t>PSEL.II.F</t>
  </si>
  <si>
    <t>PSEL.III.A</t>
  </si>
  <si>
    <t>PSEL.III.B</t>
  </si>
  <si>
    <t>PSEL.III.C</t>
  </si>
  <si>
    <t>PSEL.III.D</t>
  </si>
  <si>
    <t>PSEL.III.E</t>
  </si>
  <si>
    <t>PSEL.III.F</t>
  </si>
  <si>
    <t>PSEL.III.G</t>
  </si>
  <si>
    <t>PSEL.III.H</t>
  </si>
  <si>
    <t>PSEL.IV.A</t>
  </si>
  <si>
    <t>PSEL.IV.B</t>
  </si>
  <si>
    <t>PSEL.IV.C</t>
  </si>
  <si>
    <t>PSEL.IV.D</t>
  </si>
  <si>
    <t>PSEL.IV.E</t>
  </si>
  <si>
    <t>PSEL.IV.F</t>
  </si>
  <si>
    <t>PSEL.IV.G</t>
  </si>
  <si>
    <t>PSEL.V.A</t>
  </si>
  <si>
    <t>PSEL.V.B</t>
  </si>
  <si>
    <t>PSEL.V.C</t>
  </si>
  <si>
    <t>PSEL.V.D</t>
  </si>
  <si>
    <t>PSEL.V.E</t>
  </si>
  <si>
    <t>PSEL.V.F</t>
  </si>
  <si>
    <t>PSEL.VI.A</t>
  </si>
  <si>
    <t>PSEL.VI.B</t>
  </si>
  <si>
    <t>PSEL.VI.C</t>
  </si>
  <si>
    <t>PSEL.VI.D</t>
  </si>
  <si>
    <t>PSEL.VI.E</t>
  </si>
  <si>
    <t>PSEL.VI.F</t>
  </si>
  <si>
    <t>PSEL.VI.G</t>
  </si>
  <si>
    <t>PSEL.VI.H</t>
  </si>
  <si>
    <t>PSEL.VI.I</t>
  </si>
  <si>
    <t>PSEL.VII.A</t>
  </si>
  <si>
    <t>PSEL.VII.B</t>
  </si>
  <si>
    <t>PSEL.VII.D</t>
  </si>
  <si>
    <t>PSEL.VII.E</t>
  </si>
  <si>
    <t>PSEL.VII.F</t>
  </si>
  <si>
    <t>PSEL.VII.G</t>
  </si>
  <si>
    <t>PSEL.VII.H</t>
  </si>
  <si>
    <t>PSEL.VIII.A</t>
  </si>
  <si>
    <t>PSEL.VIII.B</t>
  </si>
  <si>
    <t>PSEL.VIII.C</t>
  </si>
  <si>
    <t>PSEL.VIII.D</t>
  </si>
  <si>
    <t>PSEL.VIII.E</t>
  </si>
  <si>
    <t>PSEL.VIII.F</t>
  </si>
  <si>
    <t>PSEL.VIII.G</t>
  </si>
  <si>
    <t>PSEL.VIII.H</t>
  </si>
  <si>
    <t>PSEL.VIII.I</t>
  </si>
  <si>
    <t>PSEL.VIII.J</t>
  </si>
  <si>
    <t>PSEL.IX.A</t>
  </si>
  <si>
    <t>PSEL.IX.B</t>
  </si>
  <si>
    <t>PSEL.IX.C</t>
  </si>
  <si>
    <t>PSEL.IX.D</t>
  </si>
  <si>
    <t>PSEL.IX.E</t>
  </si>
  <si>
    <t>PSEL.IX.F</t>
  </si>
  <si>
    <t>PSEL.IX.G</t>
  </si>
  <si>
    <t>PSEL.IX.H</t>
  </si>
  <si>
    <t>PSEL.IX.I</t>
  </si>
  <si>
    <t>PSEL.IX.J</t>
  </si>
  <si>
    <t>PSEL.IX.K</t>
  </si>
  <si>
    <t>PSEL.IX.L</t>
  </si>
  <si>
    <t>PSEL.X.A</t>
  </si>
  <si>
    <t>PSEL.X.B</t>
  </si>
  <si>
    <t>PSEL.X.C</t>
  </si>
  <si>
    <t>PSEL.X.D</t>
  </si>
  <si>
    <t>PSEL.X.E</t>
  </si>
  <si>
    <t>PSEL.X.F</t>
  </si>
  <si>
    <t>PSEL.X.G</t>
  </si>
  <si>
    <t>PSEL.X.H</t>
  </si>
  <si>
    <t>PSEL.X.I</t>
  </si>
  <si>
    <t>PSEL.X.J</t>
  </si>
  <si>
    <t>PSEL.VII.C</t>
  </si>
  <si>
    <t>PSEL.I.B</t>
  </si>
  <si>
    <t>PSEL.I.C</t>
  </si>
  <si>
    <t>Community of Care and Support for Students</t>
  </si>
  <si>
    <t>http://www.ccsso.org/Documents/2015/ProfessionalStandardsforEducationalLeaders2015forNPBEAFINAL.pdf</t>
  </si>
  <si>
    <t>The Council of Chief State School Officers published the first standards for educational leaders in 1996, followed by a modest update in 2008 based on the empirical research at the time. Both versions provided frameworks for policy on education leadership in 45 states and the District of Columbia. But the world in which schools operate today is very different from the one of just a few years ago—and all signs point to more change ahead. The global economy is transforming jobs and the 21st century workplace for which schools prepare students. Technologies are advancing faster than ever. The conditions and characteristics of children, in terms of demographics, family structures and more, are changing. On the education front, the politics and shifts of control make the headlines daily. Cuts in school funding loom everywhere, even as schools are being subjected to increasingly competitive market pressures and held to higher levels of accountability for student achievement.</t>
  </si>
  <si>
    <t>Professional Standards for Educational Leaders 2015</t>
  </si>
  <si>
    <t>The 2015 Standards are the result of an extensive process that took an in-depth look at the new education leadership landscape. It involved a thorough review of empirical research and sought the input of researchers and more than 1,000 school and district leaders through surveys and focus groups to identify gaps among the 2008 Standards, the day-to-day work of education leaders, and leadership demands of the future. The National Association of Elementary School Principals (NAESP), National Association of Secondary School Principals (NASSP), and American Association of School Administrators (AASA) were instrumental to this work. The public was also invited to comment on two drafts of the Standards, which contributed to the final product. The National Policy Board for Education Administration (NPBEA), a consortium of professional organizations committed to advancing school leadership (including those named above), has assumed leadership of the 2015 Standards in recognition of their significance to the profession and will be their steward going forward.</t>
  </si>
  <si>
    <t>The Standards are foundational to all levels of educational leadership. They apply to principals and assistant principals and they apply to district leaders as they engage in similar domains of work as school leaders. However, the specific leadership activities that follow each Standard are cast more toward school-level leadership than district-level leadership. Moreover, district-level leaders have additional responsibilities associated with their particular roles (e.g., working with school boards and labor relations), and those responsibilities extend beyond these Standards. Such additional responsibilities are described in other standards focusing specifically on district-level leadership.</t>
  </si>
  <si>
    <t>The Standards recognize the central importance of human relationships not only in leadership work but in teaching and student learning. They stress the importance of both academic rigor and press as well as the support and care required for students to excel. The Standards reflect a positive approach to leadership that is optimistic, emphasizes development and strengths, and focuses on human potential.</t>
  </si>
  <si>
    <t>The 2015 Standards are aspirational in other ways, too. They challenge the profession, professional associations, policy makers, institutions of higher education, and other organizations that support educational leaders and their development to move beyond established practices and systems and to strive for a better future. The 2015 Standards focus on accomplished leadership practice to inspire educational leaders to stretch themselves and reach a level of excellence in their practice, no matter where they are in their careers. They are relevant at all career stages, although application will vary and is an area that the field should explore further.</t>
  </si>
  <si>
    <t>The 2015 Standards have been recast with a stronger, clearer emphasis on students and student learning, outlining foundational principles of leadership to help ensure that each child is well-educated and prepared for the 21st century. They elevate areas of educational leader work that were once not well understood or deemed less relevant but have since been shown to contribute to student learning. It is not enough to have the right curriculum and teachers teaching it, although both are crucial. For learning to happen, educational leaders must pursue all realms of their work with an unwavering attention to students. They must approach every teacher evaluation, every interaction with the central office, every analysis of data with one question always in mind:  How will this help our students excel as learners?</t>
  </si>
  <si>
    <t>The 2015 Standards adopt a future-oriented perspective. While they are grounded in the present, they are aspirational, recognizing that the changing world in which educational leaders work today will continue to transform—and the demands and expectations for educational  leaders along with it. The 2015 Standards envision those future challenges and opportunities so educational leaders can succeed in the future.</t>
  </si>
  <si>
    <t>The 2015 Standards embody a research- and practice-based understanding of the relationship between educational leadership and student learning. Improving student learning takes a  holistic view of leadership. In all realms of their work, educational leaders must focus on how they are promoting the learning, achievement, development, and well-being of each student. The 2015 Standards reflect interdependent domains, qualities and values of leadership work that research and practice suggest are integral to student success:</t>
  </si>
  <si>
    <t>III.   Equity and Cultural Responsiveness</t>
  </si>
  <si>
    <t>IV.   Curriculum, Instruction and Assessment</t>
  </si>
  <si>
    <t>IX.   Operations and Management</t>
  </si>
  <si>
    <t>VII.  Professional Community for Teachers and Staff</t>
  </si>
  <si>
    <t>VI.   Professional Capacity of School Personnel</t>
  </si>
  <si>
    <t>V.    Community of Care and Support for Students</t>
  </si>
  <si>
    <t>II.    Ethics and Professional Norms</t>
  </si>
  <si>
    <t>I.     Mission, Vision, and Core Values</t>
  </si>
  <si>
    <t>X.    School Improvement</t>
  </si>
  <si>
    <t>In practice, these domains do not function independently but as an interdependent system that propels each student to academic and personal success. They, and the Standards that represent them, can be understood in three related clusters.</t>
  </si>
  <si>
    <t>The domain of School Improvement affects all of the clusters, which together reflect a theory of how educational leader practice influences student achievement.</t>
  </si>
  <si>
    <t>1. Curriculum, Instruction and Assessment, and Community of Care and Support for Students.</t>
  </si>
  <si>
    <t>2. Professional Capacity of School Personnel, Professional Community for Teachers and Staff, Meaningful Engagement of Families and Community, and Operations and Management.</t>
  </si>
  <si>
    <t>3. Mission, Vision and Core Values, Ethics and Professional Norms, and Equity and Cultural Responsiveness.</t>
  </si>
  <si>
    <t>The Professional Standards for Educational Leaders 2015 are organized around the domains, qualities, and values of leadership work that research and practice indicate contribute to students’ academic success and well-being. Each Standard features a title and a statement that succinctly defines the work of effective educational leaders in that particular realm. A series of elements follow, which elaborate the work that is necessary to meet the Standard. The number of elements for each Standard varies in order to describe salient dimensions of the work involved. It does not imply relative importance of a particular Standard.</t>
  </si>
  <si>
    <t>Guidance Document for Principal/Assistant Principal Evaluation Rules and LEA Latitude</t>
  </si>
  <si>
    <t>Developed by the DuPage County Regional Office of Education</t>
  </si>
  <si>
    <t>Section 50.300 Plan Components Required for the
Evaluation of Principals and Assistant Principals</t>
  </si>
  <si>
    <t xml:space="preserve">Rules </t>
  </si>
  <si>
    <t xml:space="preserve">LEA Latitude </t>
  </si>
  <si>
    <t xml:space="preserve">Each school district shall implement a performance evaluation plan for its principals and assistant principals no later than September 1, 2012. </t>
  </si>
  <si>
    <t xml:space="preserve">A school district may choose to develop its own performance evaluation plan or adopt or adapt the State model authorized under Section 24A-­‐7 of the School Code. </t>
  </si>
  <si>
    <t xml:space="preserve"> </t>
  </si>
  <si>
    <t xml:space="preserve">The plan shall consider the performance goals developed pursuant to Sections 10-­‐23.8a and 34-­‐8.1 of the School Code [105 ILCS 5/10-­‐23.8a and 34-­‐8.1] for any principal or, as applicable, assistant principal who has a performance-­‐based contract. </t>
  </si>
  <si>
    <t xml:space="preserve">The plan shall identify the person who will evaluate the principal or assistant principal. </t>
  </si>
  <si>
    <t xml:space="preserve">The plan shall provide for the completion of the evaluation (i.e., collection of data and information on student growth and conducting observations) no later than March 1 annually for a principal or assistant principal. </t>
  </si>
  <si>
    <t xml:space="preserve">A written notice (either electronic or paper) of the evaluation shall be provided to each principal and, as applicable, assistant principal at the start of the school year, or if the principal or assistant principal is hired or assigned to the position after the start of the school term, then no later than 30 days after the contract is signed or the assignment is made. </t>
  </si>
  <si>
    <t>The written notice shall include: 1) a copy of the rubric to be used to rate student growth and professional practice of the principal or assistant principal; and 2) a summary of the manner in which student growth and professional practice measures to be used in the evaluation relate to the performance evaluation ratings of “excellent”, “proficient”, “needs improvement”, and “unsatisfactory”.</t>
  </si>
  <si>
    <t>On or before October 1 of each year, the qualified evaluator and principal or assistant principal shall meet to set student growth metrics and targets to be used. If the qualified evaluator and principal or assistant principal fail to agree on the student growth measures and targets to be included, then the qualified evaluator shall determine the goals to be considered.</t>
  </si>
  <si>
    <t>On or before October 1 of each year, the qualified evaluator and principal or assistant principal shall establish professional growth goals, which shall be based on the results of the performance evaluation conducted in the previous school year, if any. If the qualified evaluator and principal or assistant principal fail to agree on the professional growth goals to be included, then the qualified evaluator shall determine the goals to be considered.</t>
  </si>
  <si>
    <t>When the performance evaluation is completed, the qualified evaluator shall meet with the principal or assistant principal to inform the principal or assistant principal of the rating given for the student growth and professional practice components of the evaluation and of the final performance evaluation rating received, and discuss the evidence used in making these determinations. The qualified evaluator shall discuss the strengths demonstrated by the principal or assistant principal and identify specific areas of growth.</t>
  </si>
  <si>
    <t>No later than October 1 of each school year, the qualified evaluator shall inform the principal or assistant principal of the assessments and, for the assessments identified, the metrics and targets to be used. The qualified evaluator shall specify the weights of each assessment and target to be used.</t>
  </si>
  <si>
    <t>No later than October 1 of each school year, the qualified evaluator shall inform the principal or assistant principal of the assessments and, for the assessments identified, the metrics and targets to be used. The qualified evaluator shall specify the weights of each assessment and target to be used. The school district shall identify at least two assessments either from Type I or Type II, which are able to provide data that meets the definition of student growth as set forth in Section 50.30 of this Part.</t>
  </si>
  <si>
    <t>Individual assessment results of any student shall be included in the student growth metric, provided that the student has been enrolled in the school for a period of time sufficient for him or her to have results from at least two points in time on a comparable assessment. For instance, a student would be included if he or she had results from the two most recently administered State assessments or results from an assessment administered at the beginning of a school term and again at mid-­‐year.</t>
  </si>
  <si>
    <t>The results from the most recent administration of a selected assessment shall be used as the ending point at which the level of student growth is calculated.</t>
  </si>
  <si>
    <t>For an assistant principal, a qualified evaluator may select student growth measures that align to the individual’s specific duties (e.g., improvements in attendance, decrease in disciplinary referrals).</t>
  </si>
  <si>
    <t>Consideration of the professional practice of a principal and, as applicable, assistant principal shall comprise a minimum of 50 percent of the performance evaluation rating and include each of the following elements.</t>
  </si>
  <si>
    <t>Any instruments and rubric used to evaluate the professional practice of a principal’s or assistant principal’s professional practice shall align to the Illinois Standards for Principal Evaluation (see Appendix A of this Part).</t>
  </si>
  <si>
    <t>The rubric shall state the indicators for each standard and provide a clear description of at least four performance levels to be considered for each indicator.</t>
  </si>
  <si>
    <t>A school district may choose to adopt the rubric contained in the State performance evaluation model for principals, developed pursuant to Section 24A-­‐7 of the School Code, or it may develop its own rubric. Any school district that uses a rubric other than the rubric contained in the State model shall establish a process to ensure that all principals, assistant principals, and principal evaluators are familiar with and understand the content of the rubric, the different levels of performance used for professional practice, and how the overall professional practice rating will be determined.</t>
  </si>
  <si>
    <t>No later than March 1 of each year, or June 1 of each year for schools located in CPS, each principal or, as applicable, assistant principal shall complete a self-­‐assessment that is aligned to the rubric to be used to evaluate professional practice. The self-­‐ assessment shall be used as one input in determining a principal’s or assistant principal’s professional practice rating.</t>
  </si>
  <si>
    <t>The plan shall provide for a minimum of two formal observations at the school in which the principal or assistant principal is employed.</t>
  </si>
  <si>
    <t>The qualified evaluator shall observe school practices and may directly observe the principal’s or assistant principal’s interactions and activities during his or her work day.</t>
  </si>
  <si>
    <t>Feedback from the formal observations shall be provided in writing (electronic or paper) to the principal or assistant principal no later than 10 principal work days after the day on which the observation occurred. For the purpose of this subsection (c)(1)(C), a “principal work day” is any day in which the principal or assistant principal is contractually obligated to work, regardless of whether students are present.</t>
  </si>
  <si>
    <t>Other evidence and information received by the qualified evaluator that would have a negative impact on the evaluator’s rating of the principal (e.g., parent complaints) shall be shared with the principal within the timeline established in subsection (c)(1)(C) of this Section.</t>
  </si>
  <si>
    <t>There is no limit on the number of informal observations that a qualified evaluator may conduct, provided that he or she deems the informal evaluations necessary to fully assess the performance of the principal or assistant principal being evaluated. Evidence gathered during informal observations may be considered in determining the performance evaluation rating, provided it is documented in writing.</t>
  </si>
  <si>
    <t>There is no limit on the number of informal observations that a qualified evaluator may conduct, provided that he or she deems the informal evaluations necessary to fully assess the performance of the principal or assistant principal being evaluated. Evidence gathered during informal observations may be considered in determining the performance evaluation rating, provided it is documented in writing.  If a district chooses to use professional practice ratings that do not correspond to the performance evaluation ratings required to be used under Section 24A-­‐15 or 34-­‐8 of the School Code, then it shall ensure that the four levels chosen align to the required performance evaluation ratings.</t>
  </si>
  <si>
    <t>The school district or qualified evaluator shall inform the principal or assistant principal how evidence of professional practice collected will be used to determine a professional practice rating.</t>
  </si>
  <si>
    <r>
      <t xml:space="preserve">The plan shall </t>
    </r>
    <r>
      <rPr>
        <i/>
        <sz val="10"/>
        <color rgb="FF000000"/>
        <rFont val="Calibri"/>
        <family val="2"/>
        <scheme val="minor"/>
      </rPr>
      <t>consider the principal’s or</t>
    </r>
    <r>
      <rPr>
        <sz val="10"/>
        <color rgb="FF000000"/>
        <rFont val="Calibri"/>
        <family val="2"/>
        <scheme val="minor"/>
      </rPr>
      <t xml:space="preserve">, as applicable, </t>
    </r>
    <r>
      <rPr>
        <i/>
        <sz val="10"/>
        <color rgb="FF000000"/>
        <rFont val="Calibri"/>
        <family val="2"/>
        <scheme val="minor"/>
      </rPr>
      <t>assistant principal’s specific duties, responsibilities, management and competence as a principal or assistant principal</t>
    </r>
    <r>
      <rPr>
        <sz val="10"/>
        <color rgb="FF000000"/>
        <rFont val="Calibri"/>
        <family val="2"/>
        <scheme val="minor"/>
      </rPr>
      <t>. (Sections 24A-­‐15(c)(1), (c-­‐5)(1), and 34-­‐8 of the School Code)</t>
    </r>
  </si>
  <si>
    <r>
      <t xml:space="preserve">The plan shall consider </t>
    </r>
    <r>
      <rPr>
        <i/>
        <sz val="10"/>
        <color rgb="FF000000"/>
        <rFont val="Calibri"/>
        <family val="2"/>
        <scheme val="minor"/>
      </rPr>
      <t>the principal’s or</t>
    </r>
    <r>
      <rPr>
        <sz val="10"/>
        <color rgb="FF000000"/>
        <rFont val="Calibri"/>
        <family val="2"/>
        <scheme val="minor"/>
      </rPr>
      <t xml:space="preserve">, as applicable, </t>
    </r>
    <r>
      <rPr>
        <i/>
        <sz val="10"/>
        <color rgb="FF000000"/>
        <rFont val="Calibri"/>
        <family val="2"/>
        <scheme val="minor"/>
      </rPr>
      <t>assistant principal’s strengths and weaknesses, with supporting reasons</t>
    </r>
    <r>
      <rPr>
        <sz val="10"/>
        <color rgb="FF000000"/>
        <rFont val="Calibri"/>
        <family val="2"/>
        <scheme val="minor"/>
      </rPr>
      <t xml:space="preserve">. (Sections 24A-­‐15(c)(2), (c-­‐5)(2), and 34-­‐8 of the School Code) </t>
    </r>
  </si>
  <si>
    <r>
      <t xml:space="preserve">Each school district shall provide for the use in the performance evaluation plan </t>
    </r>
    <r>
      <rPr>
        <i/>
        <sz val="10"/>
        <color rgb="FF000000"/>
        <rFont val="Calibri"/>
        <family val="2"/>
        <scheme val="minor"/>
      </rPr>
      <t>of data and indicators on student growth as a significant factor in rating principal or</t>
    </r>
    <r>
      <rPr>
        <sz val="10"/>
        <color rgb="FF000000"/>
        <rFont val="Calibri"/>
        <family val="2"/>
        <scheme val="minor"/>
      </rPr>
      <t xml:space="preserve">, as applicable, </t>
    </r>
    <r>
      <rPr>
        <i/>
        <sz val="10"/>
        <color rgb="FF000000"/>
        <rFont val="Calibri"/>
        <family val="2"/>
        <scheme val="minor"/>
      </rPr>
      <t>assistant principal performance</t>
    </r>
    <r>
      <rPr>
        <sz val="10"/>
        <color rgb="FF000000"/>
        <rFont val="Calibri"/>
        <family val="2"/>
        <scheme val="minor"/>
      </rPr>
      <t>. (Sections 24A-­‐15 and 34-­‐8 of the School Code) For the purpose of this Subpart D, “significant factor” shall represent at least 30 percent of the performance evaluation rating assigned, except as otherwise provided in subsection (a) of this Section.</t>
    </r>
  </si>
  <si>
    <r>
      <t xml:space="preserve">The school district shall consider how certain student characteristics (e.g., special education placement, English language learners, low-­‐income populations) shall be used for each assessment and target chosen to ensure that they </t>
    </r>
    <r>
      <rPr>
        <i/>
        <sz val="10"/>
        <color rgb="FF000000"/>
        <rFont val="Calibri"/>
        <family val="2"/>
        <scheme val="minor"/>
      </rPr>
      <t>best measure the impact that a principal, school and school district have on students’ academic achievement</t>
    </r>
    <r>
      <rPr>
        <sz val="10"/>
        <color rgb="FF000000"/>
        <rFont val="Calibri"/>
        <family val="2"/>
        <scheme val="minor"/>
      </rPr>
      <t>. (Section 24A-­‐7 of the School Code)</t>
    </r>
  </si>
  <si>
    <t>http://www.ilprincipals.org/resources/resource-documents/principal-evaluation/ipep/ILLINOIS%20PERFORMANCE%20STANDARDS%20FOR%20SCHOOL%20LEADERS.pdf</t>
  </si>
  <si>
    <t>Illinois Professional Standards for School Leaders (IPSSL)</t>
  </si>
  <si>
    <t>IPSSL 1.a</t>
  </si>
  <si>
    <t>IPSSL 1.b</t>
  </si>
  <si>
    <t>IPSSL V.a, V.b</t>
  </si>
  <si>
    <t>IPSSL V.c</t>
  </si>
  <si>
    <t>IPSSL V.a</t>
  </si>
  <si>
    <t>IPSSL VI.b</t>
  </si>
  <si>
    <t>IPSSL I.a, III.a</t>
  </si>
  <si>
    <t>IPSSL II.a, VI.c</t>
  </si>
  <si>
    <t>IPSSL III.a, VI.c</t>
  </si>
  <si>
    <t>IPSSL III.a, III.c, VI.a</t>
  </si>
  <si>
    <t>IPSSL III.b</t>
  </si>
  <si>
    <t>IPSSL III.b, III.c</t>
  </si>
  <si>
    <t>IPSSL II.b, IV.a</t>
  </si>
  <si>
    <t>IPSSL IV.a</t>
  </si>
  <si>
    <t>IPSSL VI.c</t>
  </si>
  <si>
    <t>IPSSL II.c, III.f, III.g</t>
  </si>
  <si>
    <t>IPSSL III.f, III.g</t>
  </si>
  <si>
    <t>IPSSL I.c, III.e</t>
  </si>
  <si>
    <t>IPSSL II.f</t>
  </si>
  <si>
    <t>IPSSL III.f</t>
  </si>
  <si>
    <t>IPSSL III.g</t>
  </si>
  <si>
    <t>IPSSL III.d</t>
  </si>
  <si>
    <t>IPSSL I.b</t>
  </si>
  <si>
    <t>IPSSL I.b, I.c</t>
  </si>
  <si>
    <t>IPSSL II.c</t>
  </si>
  <si>
    <t>IPSSL IV.c</t>
  </si>
  <si>
    <t>IPSSL IV.b, IV.c</t>
  </si>
  <si>
    <t>IPSSL IV.c, V.c</t>
  </si>
  <si>
    <t>IPSSL IV</t>
  </si>
  <si>
    <t>IPSSL I.a, I.b, II.c</t>
  </si>
  <si>
    <t>IPSSL II.c, III.d</t>
  </si>
  <si>
    <t>IPSSL II.b, II.c, II.d</t>
  </si>
  <si>
    <t>IPSSL IV.b</t>
  </si>
  <si>
    <t>IPSSL I.a, IV.a, IV.c, VI.a, VI.b, VI.c</t>
  </si>
  <si>
    <t>IPSSL I.a, I.b, II.a, III.a, III.b, IV.b, IV.c</t>
  </si>
  <si>
    <t>IPSSL II.a, II.f, III.b, III.g, VI.a</t>
  </si>
  <si>
    <t>IPSSL II.a, III.a, III.f, VI.c</t>
  </si>
  <si>
    <t>IPSSL III.a, III.b, III.c</t>
  </si>
  <si>
    <t>IPSSL III.a, III.f</t>
  </si>
  <si>
    <t>IPSSL I.a</t>
  </si>
  <si>
    <t>IPSSL IV.d</t>
  </si>
  <si>
    <t>c. Leads a school culture and environment that successfully develops the full range of students’ learning capacities—academic, creative, social-emotional, behavioral and physical</t>
  </si>
  <si>
    <t>b. Requires staff and students to demonstrate consistent values and positive behaviors aligned to the school’s vision and mission</t>
  </si>
  <si>
    <t>a. Builds a culture of high aspirations and achievement for every student</t>
  </si>
  <si>
    <t>c. Creates and supports a climate that values, accepts and understands diversity in culture and point of view.</t>
  </si>
  <si>
    <t>b. Demonstrates personal and professional standards and conduct that enhance the image of the school and the educational profession. Protects the rights and confidentiality of students and staff.</t>
  </si>
  <si>
    <t>a. Treats all people fairly, equitably, and with dignity and respect. Protects the rights and confidentiality of students and staff</t>
  </si>
  <si>
    <t>d. Demonstrates an understanding of the change process and uses leadership and facilitation skills to manage it effectively</t>
  </si>
  <si>
    <t>c. Proactively engages families and communities in supporting their child’s learning and the schools learning goals</t>
  </si>
  <si>
    <t>b. Utilizes meaningful feedback of students, staff, families, and community in the evaluation of school programs and policies</t>
  </si>
  <si>
    <t>a. Creates, develops and sustains relationships that result in active student engagement in the learning process</t>
  </si>
  <si>
    <t>h. Advances Instructional Technology within the learning environment</t>
  </si>
  <si>
    <t>g. Supports the system for providing data-driven professional development and sharing of effective practice by thoughtfully providing and protecting staff time intentionally allocated for this purpose</t>
  </si>
  <si>
    <t>f. Ensures the training, development, and support for high-performing instructional teacher teams to support adult learning and development to advance student learning and performance</t>
  </si>
  <si>
    <t>e. Evaluates the effectiveness of teaching and holds individual teachers accountable for meeting their goals by conducting frequent formal and informal observations in order to provide timely, written feedback on instruction, preparation and classroom environment as part of the district teacher appraisal system</t>
  </si>
  <si>
    <t>d. Selects and retains teachers with the expertise to deliver instruction that maximizes student learning</t>
  </si>
  <si>
    <t>c. Implements student interventions that differentiate instruction based on student needs</t>
  </si>
  <si>
    <t>b. Creates a continuous improvement cycle that uses multiple forms of data and student work samples to support individual, team, and school wide improvement goals, identify and address areas of improvement and celebrate successes</t>
  </si>
  <si>
    <t>a. Works with and engages staff in the development and continuous refinement of a shared vision for effective teaching and learning by implementing a standards based curriculum, relevant to student needs and interests, research-based effective practice, academic rigor, and high expectations for student performance in every classroom</t>
  </si>
  <si>
    <t>d. Employs current technologies</t>
  </si>
  <si>
    <t>c. Collaborates with staff to allocate personnel, time, material, and adult learning resources appropriately to achieve the school improvement plan targets</t>
  </si>
  <si>
    <t>b. Creates a safe, clean, and orderly learning environment</t>
  </si>
  <si>
    <t>a. Develops, implements, and monitors the outcomes of the school improvement plan and school wide student achievement data results to improve student achievement</t>
  </si>
  <si>
    <t>c. Conducts difficult but crucial conversations with individuals, teams, and staff based on student performance data in a timely manner for the purpose of enhancing student learning and results</t>
  </si>
  <si>
    <t>b. Ensures that the school’s identity, vision, mission, drive school decisions</t>
  </si>
  <si>
    <t>a. Coordinates efforts to create and implement a vision for the school and defines desired results and goals that align with the overall school vision and lead to student improvement for all learners</t>
  </si>
  <si>
    <t>Indicator</t>
  </si>
  <si>
    <t>Standard</t>
  </si>
  <si>
    <t>Illinois Performance Standards for School Leaders (IPSSL)</t>
  </si>
  <si>
    <t>Type I</t>
  </si>
  <si>
    <t>Type II</t>
  </si>
  <si>
    <t>Type III</t>
  </si>
  <si>
    <t>An assessment that measures a certain group of students in the same manner with the same potential assessment items, is scored by a non-district entity, and is widely administered beyond Illinois.</t>
  </si>
  <si>
    <t>An assessment developed or adopted and approved by the school district and used on a district-wide basis that is given by all teachers in a given grade or subject area.</t>
  </si>
  <si>
    <t>An assessment that is rigorous, aligned with the course’s curriculum, and that the evaluator and teacher determine measures student learning.</t>
  </si>
  <si>
    <t>Examples: Northwest Evaluation Association (NWEA) MAP tests, Scantron Performance Series</t>
  </si>
  <si>
    <t>Examples: Collaboratively developed common assessments, curriculum tests, assessments designed by textbook publishers</t>
  </si>
  <si>
    <t>Examples: teacher-created assessments, assessments of student performance</t>
  </si>
  <si>
    <t>Employee:</t>
  </si>
  <si>
    <t>Position:</t>
  </si>
  <si>
    <t>School Year:</t>
  </si>
  <si>
    <t>School(s):</t>
  </si>
  <si>
    <t>District Name:</t>
  </si>
  <si>
    <t>PSEL Ratings:</t>
  </si>
  <si>
    <t>IPSSL Standard Number</t>
  </si>
  <si>
    <t>IPSSL Descriptor</t>
  </si>
  <si>
    <t>IPSSL Standard Indicator</t>
  </si>
  <si>
    <t>IPSSL Number</t>
  </si>
  <si>
    <t>IPSSL Standard Descriptor</t>
  </si>
  <si>
    <t>IPSSL Indicator</t>
  </si>
  <si>
    <t>IPSSL Indicator Letter</t>
  </si>
  <si>
    <t>IPSSL Standard and Indicator Number</t>
  </si>
  <si>
    <t>IPSSL Element</t>
  </si>
  <si>
    <t>IPSSL Element Number</t>
  </si>
  <si>
    <t>IPSSL Standard, Indicator, and Element Number</t>
  </si>
  <si>
    <t>Total (Must be 100%):</t>
  </si>
  <si>
    <t>Rating %</t>
  </si>
  <si>
    <t>Overall Evaluation Ratings</t>
  </si>
  <si>
    <t>Additional Component 1:</t>
  </si>
  <si>
    <t>Additional Component 2:</t>
  </si>
  <si>
    <t>Overall Eval Ratings</t>
  </si>
  <si>
    <t>Ratings Percent Total (Must Be 100%):</t>
  </si>
  <si>
    <t>Evaluator(s):</t>
  </si>
  <si>
    <t>Professional Practice Ratings Ranges</t>
  </si>
  <si>
    <t>to</t>
  </si>
  <si>
    <t>PSEL Ratings Percent</t>
  </si>
  <si>
    <t>PSEL Ratings Number</t>
  </si>
  <si>
    <t>Professional Practice Subtotal:</t>
  </si>
  <si>
    <t>Grand Total</t>
  </si>
  <si>
    <t>Community of Care and Support for Students Total</t>
  </si>
  <si>
    <t>Curriculum, Instruction, and Assessment Total</t>
  </si>
  <si>
    <t>Equity and Cultural Responsiveness Total</t>
  </si>
  <si>
    <t>Ethics and Professional Norms Total</t>
  </si>
  <si>
    <t>Meaningful Engagement of Families and Community Total</t>
  </si>
  <si>
    <t>Mission, Vision, and Core Values Total</t>
  </si>
  <si>
    <t>Operations and Management Total</t>
  </si>
  <si>
    <t>Professional Capacity of School Personnel Total</t>
  </si>
  <si>
    <t>Professional Community for Teachers and Staff Total</t>
  </si>
  <si>
    <t>School Improvement Total</t>
  </si>
  <si>
    <t>Evaluation Rating</t>
  </si>
  <si>
    <t>Rating Points</t>
  </si>
  <si>
    <t>Not Applicable</t>
  </si>
  <si>
    <t>Formal Observation 1:</t>
  </si>
  <si>
    <t>Formal Observation 2:</t>
  </si>
  <si>
    <t>Formal Observation 3:</t>
  </si>
  <si>
    <t>Informal Observation 3:</t>
  </si>
  <si>
    <t>Informal Observation 1</t>
  </si>
  <si>
    <t>Informal Observation 1:</t>
  </si>
  <si>
    <t>Informal Observation 2:</t>
  </si>
  <si>
    <t>Standard Number</t>
  </si>
  <si>
    <t>Include in Evaluation?</t>
  </si>
  <si>
    <t>Include in Evaluation</t>
  </si>
  <si>
    <t>Yes</t>
  </si>
  <si>
    <t>No</t>
  </si>
  <si>
    <t>Standard I</t>
  </si>
  <si>
    <t>Standard X</t>
  </si>
  <si>
    <t>Standard IX</t>
  </si>
  <si>
    <t>Standard III</t>
  </si>
  <si>
    <t>Standard VII</t>
  </si>
  <si>
    <t>Standard VI</t>
  </si>
  <si>
    <t>Standard V</t>
  </si>
  <si>
    <t>Standard IV</t>
  </si>
  <si>
    <t>Standard VIII</t>
  </si>
  <si>
    <t>Included in Evaluation</t>
  </si>
  <si>
    <t>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</si>
  <si>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</si>
  <si>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Indicator Less 250 Characters</t>
  </si>
  <si>
    <t>Indicator Less 240 Characters</t>
  </si>
  <si>
    <t>Distinguished</t>
  </si>
  <si>
    <t>Strategically manage staff resources, assigning and scheduling teachers and staff to roles and responsibilities that optimize their professional capacity to address each student’s learning needs.</t>
  </si>
  <si>
    <t>B. Strategically manage staff resources, assigning and scheduling teachers and staff to roles and responsibilities that optimize their professional capacity to address each student’s learning needs.</t>
  </si>
  <si>
    <t>Indicators Included in Evaluation</t>
  </si>
  <si>
    <t>Average Rating</t>
  </si>
  <si>
    <t>Standard Rating</t>
  </si>
  <si>
    <t>Total:</t>
  </si>
  <si>
    <t>Rating Based on Standards Indicators Ratings:</t>
  </si>
  <si>
    <t>Observation Notes / Feedback:</t>
  </si>
  <si>
    <t>Additional Observation Notes / Feedback:</t>
  </si>
  <si>
    <t>Date Feedback Delivered to Administrator</t>
  </si>
  <si>
    <t>PSEL Standard Number &amp; Indicator</t>
  </si>
  <si>
    <t>Observation Date</t>
  </si>
  <si>
    <t>Enter Date Here</t>
  </si>
  <si>
    <t>Select PSEL Indicator or Leave Blank</t>
  </si>
  <si>
    <t>Observation Number</t>
  </si>
  <si>
    <t>Select Preset Objective Rating</t>
  </si>
  <si>
    <t>Systems for utilization are present and all members/stakeholders are aware</t>
  </si>
  <si>
    <t>Preset Objectives Rating</t>
  </si>
  <si>
    <t>Preset Objective</t>
  </si>
  <si>
    <t>Informal Observation Indicator Rating</t>
  </si>
  <si>
    <t>Select Informal Observation Indicator Rating</t>
  </si>
  <si>
    <t>Observed Indicator 1:</t>
  </si>
  <si>
    <t>Observed Indicator 2:</t>
  </si>
  <si>
    <t>Observed Indicator 3:</t>
  </si>
  <si>
    <t>Preset Objective 1:</t>
  </si>
  <si>
    <t>Preset Objective 2:</t>
  </si>
  <si>
    <t>Preset Objective 3:</t>
  </si>
  <si>
    <t>Informal Observation Notes</t>
  </si>
  <si>
    <t>Informal Observation 2</t>
  </si>
  <si>
    <t>Informal Observation 3</t>
  </si>
  <si>
    <t>Formal Observation 1</t>
  </si>
  <si>
    <t>Preset Objective Short</t>
  </si>
  <si>
    <t>Observation Rating</t>
  </si>
  <si>
    <t>Type</t>
  </si>
  <si>
    <t>Measure(s) or Assessments(s)</t>
  </si>
  <si>
    <t>Goal(s)</t>
  </si>
  <si>
    <t>Assessment Points</t>
  </si>
  <si>
    <t>Final Assessment Points (out of a 4 point scale)</t>
  </si>
  <si>
    <t>Overall Assessment Rating</t>
  </si>
  <si>
    <t>Assessment Type</t>
  </si>
  <si>
    <t>Type I - An assessment that measures a certain group of students in the same manner with the same potential assessment items, is scored by a non-district entity, and is widely administered beyond Illinois.</t>
  </si>
  <si>
    <t>Type II - An assessment developed or adopted and approved by the school district and used on a district-wide basis that is given by all teachers in a given grade or subject area.</t>
  </si>
  <si>
    <t>Type III - An assessment that is rigorous, aligned with the course’s curriculum, and that the evaluator and teacher determine measures student learning.</t>
  </si>
  <si>
    <t>Exceeds Goal</t>
  </si>
  <si>
    <t>Meets Goal</t>
  </si>
  <si>
    <t>Minimal Growth</t>
  </si>
  <si>
    <t>No Growth / Negative Growth</t>
  </si>
  <si>
    <t>Assessment Ratings</t>
  </si>
  <si>
    <t>Assessment Results</t>
  </si>
  <si>
    <t>Content / Focus Area</t>
  </si>
  <si>
    <t>Evaluator:</t>
  </si>
  <si>
    <t>Enter Content / Focus Area Here or Leave Blank</t>
  </si>
  <si>
    <t>Select Assessment Results or Leave Blank</t>
  </si>
  <si>
    <t>Select Assessment Type or Leave Blank</t>
  </si>
  <si>
    <t>Basic</t>
  </si>
  <si>
    <t>Summative Ratings</t>
  </si>
  <si>
    <t>Excellent</t>
  </si>
  <si>
    <t>Strengths</t>
  </si>
  <si>
    <t>Supporting Reason(s)</t>
  </si>
  <si>
    <t>Areas for Growth</t>
  </si>
  <si>
    <t>Summative Evaluation Information</t>
  </si>
  <si>
    <t>Rating</t>
  </si>
  <si>
    <t>Points</t>
  </si>
  <si>
    <t>PSEL Indicators Professional Practice:</t>
  </si>
  <si>
    <r>
      <t>Additional Component 2:</t>
    </r>
    <r>
      <rPr>
        <b/>
        <sz val="8"/>
        <color theme="1"/>
        <rFont val="Calibri"/>
        <family val="2"/>
        <scheme val="minor"/>
      </rPr>
      <t xml:space="preserve"> (If Applicable; otherwise enter zero)</t>
    </r>
  </si>
  <si>
    <r>
      <t>Additional Component 1:</t>
    </r>
    <r>
      <rPr>
        <b/>
        <sz val="8"/>
        <color theme="1"/>
        <rFont val="Calibri"/>
        <family val="2"/>
        <scheme val="minor"/>
      </rPr>
      <t xml:space="preserve"> (If Applicable; otherwise enter zero)</t>
    </r>
  </si>
  <si>
    <t>Professional Practice Must Total at Least 70%</t>
  </si>
  <si>
    <t>Percent</t>
  </si>
  <si>
    <t>Rating Descriptor</t>
  </si>
  <si>
    <t>Weighted Rating</t>
  </si>
  <si>
    <t>Summative Rating</t>
  </si>
  <si>
    <t>Employee Signature</t>
  </si>
  <si>
    <t>Date</t>
  </si>
  <si>
    <t>Evaluator(s) Signature(s)</t>
  </si>
  <si>
    <t>Standard II</t>
  </si>
  <si>
    <t>Standard  V</t>
  </si>
  <si>
    <t>Number of Selected Indicators</t>
  </si>
  <si>
    <t>Total Indicators</t>
  </si>
  <si>
    <t>Directions</t>
  </si>
  <si>
    <t>1)</t>
  </si>
  <si>
    <t>2)</t>
  </si>
  <si>
    <t>Enter the required information in the worksheet titled "Eval Info &amp; Rankings."</t>
  </si>
  <si>
    <t>3)</t>
  </si>
  <si>
    <t>4)</t>
  </si>
  <si>
    <t>5)</t>
  </si>
  <si>
    <t>6)</t>
  </si>
  <si>
    <t>There are several comments included in this file. Please pay special attention to the comments as they include helpful tips for using this file. There are numerous cells that are red colored. These cells will change color as you enter required information within the file.</t>
  </si>
  <si>
    <t>Enter the required information in the "Strengths &amp; Areas for Growth" tab/worksheet.</t>
  </si>
  <si>
    <t>7)</t>
  </si>
  <si>
    <t>Evaluation Comments &amp; Employment Recommendation</t>
  </si>
  <si>
    <t>Dr. Charles Johns, Superintendent, West Chicago Elementary School District 33</t>
  </si>
  <si>
    <t>Griffin Sonntag, Principal, Community Consolidated School District 181</t>
  </si>
  <si>
    <t>Dr. Don White, Superintendent, Community Consolidated School District 181</t>
  </si>
  <si>
    <t>Pat Broncato, Superintendent, Woodridge School District 68</t>
  </si>
  <si>
    <t>Dr. Kari Cremascoli, Superintendent, Downers Grove Grade School District 58</t>
  </si>
  <si>
    <t>Dr. John Corbett, Superintendent, Wood Dale School District 7</t>
  </si>
  <si>
    <t>Raul Gaston, Principal, District 45</t>
  </si>
  <si>
    <t>Dan Krause, Principal, DuPage High School District 88</t>
  </si>
  <si>
    <t>Carin Novak, Principal, Downers Grove Grade School District 58</t>
  </si>
  <si>
    <r>
      <rPr>
        <b/>
        <sz val="10"/>
        <rFont val="Calibri"/>
        <family val="2"/>
        <scheme val="minor"/>
      </rPr>
      <t>I. Living a Mission and Vision Focused on Results</t>
    </r>
    <r>
      <rPr>
        <i/>
        <sz val="10"/>
        <rFont val="Calibri"/>
        <family val="2"/>
        <scheme val="minor"/>
      </rPr>
      <t xml:space="preserve">
The principal works with the staff and community to build a shared mission, and vision of high expectations that ensures all students are on the path to college and career readiness, and holds staff accountable for results.</t>
    </r>
  </si>
  <si>
    <r>
      <rPr>
        <b/>
        <sz val="10"/>
        <rFont val="Calibri"/>
        <family val="2"/>
        <scheme val="minor"/>
      </rPr>
      <t>II. Leading and Managing Systems Change</t>
    </r>
    <r>
      <rPr>
        <b/>
        <i/>
        <sz val="10"/>
        <rFont val="Calibri"/>
        <family val="2"/>
        <scheme val="minor"/>
      </rPr>
      <t xml:space="preserve">
</t>
    </r>
    <r>
      <rPr>
        <i/>
        <sz val="10"/>
        <rFont val="Calibri"/>
        <family val="2"/>
        <scheme val="minor"/>
      </rPr>
      <t xml:space="preserve">
The principal creates and implements systems to ensure a safe, orderly, and productive environment for student and adult learning toward the achievement of school and district improvement priorities.</t>
    </r>
  </si>
  <si>
    <r>
      <rPr>
        <b/>
        <sz val="10"/>
        <rFont val="Calibri"/>
        <family val="2"/>
        <scheme val="minor"/>
      </rPr>
      <t>III. Improving Teaching &amp; Learning</t>
    </r>
    <r>
      <rPr>
        <i/>
        <sz val="10"/>
        <rFont val="Calibri"/>
        <family val="2"/>
        <scheme val="minor"/>
      </rPr>
      <t xml:space="preserve">
The principal works with the school staff and community to develop a research-based framework for effective teaching and learning that is refined continuously to improve instruction for all students.</t>
    </r>
  </si>
  <si>
    <r>
      <rPr>
        <b/>
        <sz val="10"/>
        <rFont val="Calibri"/>
        <family val="2"/>
        <scheme val="minor"/>
      </rPr>
      <t>IV. Building &amp; Maintaining Collaborative Relationships</t>
    </r>
    <r>
      <rPr>
        <i/>
        <sz val="10"/>
        <rFont val="Calibri"/>
        <family val="2"/>
        <scheme val="minor"/>
      </rPr>
      <t xml:space="preserve">
The principal creates a collaborative school community where the school, staff, families, and community interact regularly and share ownership for the success of the school.</t>
    </r>
  </si>
  <si>
    <r>
      <rPr>
        <b/>
        <sz val="10"/>
        <rFont val="Calibri"/>
        <family val="2"/>
        <scheme val="minor"/>
      </rPr>
      <t>V. Leading with Integrity &amp; Professionalism</t>
    </r>
    <r>
      <rPr>
        <i/>
        <sz val="10"/>
        <rFont val="Calibri"/>
        <family val="2"/>
        <scheme val="minor"/>
      </rPr>
      <t xml:space="preserve">
The principal works with the school staff and community to create a positive contest for learning by ensuring equity, fulfilling professional responsibilities with honesty and integrity, and serving as a model for the professional behavior of others.</t>
    </r>
  </si>
  <si>
    <r>
      <rPr>
        <b/>
        <sz val="10"/>
        <rFont val="Calibri"/>
        <family val="2"/>
        <scheme val="minor"/>
      </rPr>
      <t>VI. Creating &amp; Sustaining a Culture of High Expectations</t>
    </r>
    <r>
      <rPr>
        <i/>
        <sz val="10"/>
        <rFont val="Calibri"/>
        <family val="2"/>
        <scheme val="minor"/>
      </rPr>
      <t xml:space="preserve">
The principal works with staff and community to build a culture of high expectations and aspirations for every student by setting clear staff and student expectations for positive learning behaviors and by focusing on students' social-emotional learning.</t>
    </r>
  </si>
  <si>
    <t>Dr. Kathie Pierce, DuPage Regional Office of Education</t>
  </si>
  <si>
    <t>Dr. Gail Fahey, DuPage Regional Office of Education</t>
  </si>
  <si>
    <t>The intended use of this file is professional growth while complying with State of Illinois evaluation requirements for Principals and Assistant Principals. Users are encouraged to use this tool in a way that promotes professional conversations, individual reflection, and improvement of targeted areas related to the Professional Standards for Educational Leaders (2015).</t>
  </si>
  <si>
    <t>Review the information contained in the six yellow-tabs/worksheets.</t>
  </si>
  <si>
    <t>Select the Indicators on the tab/worksheet titled "Indicator Selection" that will be included in the evaluation.</t>
  </si>
  <si>
    <t>Must Be at Least 1% (The DuPage ROE recommends 10%.)</t>
  </si>
  <si>
    <t>Indicator Count = Yes</t>
  </si>
  <si>
    <r>
      <t xml:space="preserve">Ratings Percent Total
</t>
    </r>
    <r>
      <rPr>
        <b/>
        <i/>
        <sz val="8"/>
        <color theme="0"/>
        <rFont val="Calibri"/>
        <family val="2"/>
        <scheme val="minor"/>
      </rPr>
      <t>(Must be 100%. Make adjustments on the "Eval Info &amp; Rankings" worksheet.)</t>
    </r>
  </si>
  <si>
    <t>Professional Practice:</t>
  </si>
  <si>
    <t>Self Assessment:</t>
  </si>
  <si>
    <t>Enter the measure or assessment being used here or leave blank.</t>
  </si>
  <si>
    <t>Type Goal Here or Leave Blank</t>
  </si>
  <si>
    <t>Enter the required information in the "Student Growth Ratings" tab/worksheet.</t>
  </si>
  <si>
    <t>Ilinois Performance Evaluation Reform Act Required Assessment Options</t>
  </si>
  <si>
    <t>Student Growth Information</t>
  </si>
  <si>
    <t>Student Growth:</t>
  </si>
  <si>
    <t>Each school district shall provide for the use in the performance evaluation plan of data and indicators on student growth as a significant factor in rating principal or, as applicable, assistant principal performance. (Sections 24A-15 and 34-8 of the School Code) For the purpose of this Subpart D, "significant factor" shall represent at least 30 percent of the performance evaluation rating assigned, except as otherwise provided in subsection (a) of this Section.</t>
  </si>
  <si>
    <t>Section 50.310 Student Growth Components</t>
  </si>
  <si>
    <t>a) Student growth shall represent at least 25 percent of a principal's or assistant principal's performance evaluation rating in the first and second years of a school district's implementation of a performance evaluation system under Section 50.20 (for example, 2012-13 and 2013-14 school years for a school district with a 201‑13 implementation date).  Thereafter, student growth shall represent at least 30 percent of the rating assigned.
b) No later than October 1 of each school year, the qualified evaluator shall inform the principal or assistant principal of the assessments and, for the assessments identified, the measurement models and targets to be used.  The qualified evaluator shall specify the weights of each assessment and target to be used.</t>
  </si>
  <si>
    <t>c) For an assistant principal, a qualified evaluator may select student growth measures that align to the individual's specific duties (e.g., improvements in attendance, decrease in disciplinary referrals). 
d) The school district shall consider how certain student characteristics (e.g., special education placement, English language learners, low-income populations) shall be used for each assessment and target chosen to ensure that they best measure the impact that a principal, school and school district have on students' academic achievement.  (Section 24A-7 of the School Code)</t>
  </si>
  <si>
    <t xml:space="preserve">     1) The school district shall identify at least two assessments, either from Type I or Type II, which are able to provide data that meet the definition of student growth as set forth in Section 50.30. 
          A) A State assessment administered under Section 2-3.64a-5 of the School Code may be one of the assessments to be used for determining student growth and shall be considered to be a Type I assessment.
          B) Type III assessments may be used for schools serving a majority of students who are not administered a Type I or Type II assessment.  In these situations, the qualified evaluator and principal may identify at least two Type III assessments to be used to determine student growth.
          C) CPS may adopt the State assessments administered pursuant to Section 2-3.64a-5 of the School Code as its sole measure of student growth for purposes of principal evaluations.  (Section 24A-7 of the School Code)  In circumstances in which the school district determines that the State assessment is not appropriate for measuring student growth, it shall identify other assessments to be used in the manner prescribed in this Section.
     2) Individual assessment results of any student shall be included in the student growth measurement model, provided that the student has been enrolled in the school for a period of time sufficient for him or her to have results from at least two points in time on a comparable assessment.  For instance, a student would be included if he or she had results from the two most recently administered State assessments or results from an assessment administered at the beginning of a school term and again at mid-year.
     3) The results from the most recent administration of a selected assessment shall be used as the ending point at which the level of student growth is calculated.</t>
  </si>
  <si>
    <t>Professional Standards for Educational Leaders Indicators</t>
  </si>
  <si>
    <t>Student Growth Ratings Ranges</t>
  </si>
  <si>
    <t>Student Growth Must Total at Least 30%</t>
  </si>
  <si>
    <t>Professional Practice</t>
  </si>
  <si>
    <t>Professional Practice and Summative Rating Labels</t>
  </si>
  <si>
    <t>Numeric Value</t>
  </si>
  <si>
    <t>Prof_Pract_1</t>
  </si>
  <si>
    <t>Prof_Pract_2</t>
  </si>
  <si>
    <t>Prof_Pract_3</t>
  </si>
  <si>
    <t>Prof_Pract_4</t>
  </si>
  <si>
    <t>Did the employee complete the self assessment?</t>
  </si>
  <si>
    <t>Select a rating for the self assessment.</t>
  </si>
  <si>
    <t>Observation Rating &amp; Date</t>
  </si>
  <si>
    <t>Professional Growth Goal</t>
  </si>
  <si>
    <t>Implementation Timeline</t>
  </si>
  <si>
    <t>Measures / Evidence of Success</t>
  </si>
  <si>
    <t>Goal Status</t>
  </si>
  <si>
    <t>Rationale / Data to Support
Need for this Goal</t>
  </si>
  <si>
    <t>Met Goal</t>
  </si>
  <si>
    <t>Did Not Meet Goal</t>
  </si>
  <si>
    <t>Type information or leave blank.</t>
  </si>
  <si>
    <t>Select Goal Status</t>
  </si>
  <si>
    <t>Indicator Selected</t>
  </si>
  <si>
    <t>You must enter a formal observation date or the program will not work correctly!</t>
  </si>
  <si>
    <t>Formal Observation 2</t>
  </si>
  <si>
    <t>Formal Observation 3</t>
  </si>
  <si>
    <t>1) Enter the date of the informal observation.
2) Type notes in the space provided.
3) Select up to three related indicators or leave the space blank (which will cause the red coloring to go away).
4) Select a rating for each of the selected indicators.  The rating(s) will be transferred to the worksheet titled "Professional Practice Ratings."
5) Repeat for up to three informal observations.</t>
  </si>
  <si>
    <t>You must enter an informal observation date or the program will not work correctly!</t>
  </si>
  <si>
    <t>Enter information in red cells.  This information is required to make the program work correctly.</t>
  </si>
  <si>
    <r>
      <t xml:space="preserve">Select "Yes" or "No" for the indicators to be included as part of the evaluation.
This information will populate the </t>
    </r>
    <r>
      <rPr>
        <b/>
        <i/>
        <sz val="10"/>
        <color theme="1"/>
        <rFont val="Calibri"/>
        <family val="2"/>
        <scheme val="minor"/>
      </rPr>
      <t>Professional Practice Ratings</t>
    </r>
    <r>
      <rPr>
        <b/>
        <sz val="10"/>
        <color theme="1"/>
        <rFont val="Calibri"/>
        <family val="2"/>
        <scheme val="minor"/>
      </rPr>
      <t xml:space="preserve"> worksheet.</t>
    </r>
  </si>
  <si>
    <r>
      <t xml:space="preserve">1) Enter the </t>
    </r>
    <r>
      <rPr>
        <b/>
        <i/>
        <sz val="10"/>
        <color rgb="FF000000"/>
        <rFont val="Calibri"/>
        <family val="2"/>
        <scheme val="minor"/>
      </rPr>
      <t>Content / Focus Areas(s)</t>
    </r>
    <r>
      <rPr>
        <b/>
        <sz val="10"/>
        <color rgb="FF000000"/>
        <rFont val="Calibri"/>
        <family val="2"/>
        <scheme val="minor"/>
      </rPr>
      <t xml:space="preserve"> you wish to include in the final evaluation (1st column).
2) Select the </t>
    </r>
    <r>
      <rPr>
        <b/>
        <i/>
        <sz val="10"/>
        <color rgb="FF000000"/>
        <rFont val="Calibri"/>
        <family val="2"/>
        <scheme val="minor"/>
      </rPr>
      <t>Type</t>
    </r>
    <r>
      <rPr>
        <b/>
        <sz val="10"/>
        <color rgb="FF000000"/>
        <rFont val="Calibri"/>
        <family val="2"/>
        <scheme val="minor"/>
      </rPr>
      <t xml:space="preserve"> of each assessment you enter (2nd column).
3) Enter the </t>
    </r>
    <r>
      <rPr>
        <b/>
        <i/>
        <sz val="10"/>
        <color rgb="FF000000"/>
        <rFont val="Calibri"/>
        <family val="2"/>
        <scheme val="minor"/>
      </rPr>
      <t>Measure(s) or Assessment(s)</t>
    </r>
    <r>
      <rPr>
        <b/>
        <sz val="10"/>
        <color rgb="FF000000"/>
        <rFont val="Calibri"/>
        <family val="2"/>
        <scheme val="minor"/>
      </rPr>
      <t xml:space="preserve"> for each type of assessment (3rd column).
4) Enter the </t>
    </r>
    <r>
      <rPr>
        <b/>
        <i/>
        <sz val="10"/>
        <color rgb="FF000000"/>
        <rFont val="Calibri"/>
        <family val="2"/>
        <scheme val="minor"/>
      </rPr>
      <t>Goal(s)</t>
    </r>
    <r>
      <rPr>
        <b/>
        <sz val="10"/>
        <color rgb="FF000000"/>
        <rFont val="Calibri"/>
        <family val="2"/>
        <scheme val="minor"/>
      </rPr>
      <t xml:space="preserve"> for each assessment (4th column).
5) Select the </t>
    </r>
    <r>
      <rPr>
        <b/>
        <i/>
        <sz val="10"/>
        <color rgb="FF000000"/>
        <rFont val="Calibri"/>
        <family val="2"/>
        <scheme val="minor"/>
      </rPr>
      <t>Assessment Results</t>
    </r>
    <r>
      <rPr>
        <b/>
        <sz val="10"/>
        <color rgb="FF000000"/>
        <rFont val="Calibri"/>
        <family val="2"/>
        <scheme val="minor"/>
      </rPr>
      <t xml:space="preserve"> for each assessment (5th column).
Note: The </t>
    </r>
    <r>
      <rPr>
        <b/>
        <i/>
        <sz val="10"/>
        <color rgb="FF000000"/>
        <rFont val="Calibri"/>
        <family val="2"/>
        <scheme val="minor"/>
      </rPr>
      <t>Overall Assessment Rating</t>
    </r>
    <r>
      <rPr>
        <b/>
        <sz val="10"/>
        <color rgb="FF000000"/>
        <rFont val="Calibri"/>
        <family val="2"/>
        <scheme val="minor"/>
      </rPr>
      <t xml:space="preserve"> will be determined by the </t>
    </r>
    <r>
      <rPr>
        <b/>
        <i/>
        <sz val="10"/>
        <color rgb="FF000000"/>
        <rFont val="Calibri"/>
        <family val="2"/>
        <scheme val="minor"/>
      </rPr>
      <t>Assessment Results</t>
    </r>
    <r>
      <rPr>
        <b/>
        <sz val="10"/>
        <color rgb="FF000000"/>
        <rFont val="Calibri"/>
        <family val="2"/>
        <scheme val="minor"/>
      </rPr>
      <t xml:space="preserve"> selected in the 5th column.</t>
    </r>
  </si>
  <si>
    <r>
      <t xml:space="preserve">The information at the top of this worksheet is entered on the worksheet titled </t>
    </r>
    <r>
      <rPr>
        <b/>
        <i/>
        <sz val="10"/>
        <color theme="1"/>
        <rFont val="Calibri"/>
        <family val="2"/>
        <scheme val="minor"/>
      </rPr>
      <t>Eval Info &amp; Rankings</t>
    </r>
    <r>
      <rPr>
        <b/>
        <sz val="10"/>
        <color theme="1"/>
        <rFont val="Calibri"/>
        <family val="2"/>
        <scheme val="minor"/>
      </rPr>
      <t>.</t>
    </r>
  </si>
  <si>
    <r>
      <t xml:space="preserve">1) Select </t>
    </r>
    <r>
      <rPr>
        <b/>
        <i/>
        <sz val="10"/>
        <color theme="1"/>
        <rFont val="Calibri"/>
        <family val="2"/>
        <scheme val="minor"/>
      </rPr>
      <t>Yes</t>
    </r>
    <r>
      <rPr>
        <b/>
        <sz val="10"/>
        <color theme="1"/>
        <rFont val="Calibri"/>
        <family val="2"/>
        <scheme val="minor"/>
      </rPr>
      <t xml:space="preserve"> or </t>
    </r>
    <r>
      <rPr>
        <b/>
        <i/>
        <sz val="10"/>
        <color theme="1"/>
        <rFont val="Calibri"/>
        <family val="2"/>
        <scheme val="minor"/>
      </rPr>
      <t>No</t>
    </r>
    <r>
      <rPr>
        <b/>
        <sz val="10"/>
        <color theme="1"/>
        <rFont val="Calibri"/>
        <family val="2"/>
        <scheme val="minor"/>
      </rPr>
      <t xml:space="preserve"> (first red cell) to answer whether the employee completed the self assessment.
2) Select a rating for the self assessment (2nd red cell).  This is needed to apply points to the self assessment.
Notes:
1) Other than the </t>
    </r>
    <r>
      <rPr>
        <b/>
        <i/>
        <sz val="10"/>
        <color theme="1"/>
        <rFont val="Calibri"/>
        <family val="2"/>
        <scheme val="minor"/>
      </rPr>
      <t>Evaluation Comments &amp; Employment Recommendation below, if you see red cells on this worksheet, you need to go to previous worksheets and enter data in red cells.</t>
    </r>
    <r>
      <rPr>
        <b/>
        <sz val="10"/>
        <color theme="1"/>
        <rFont val="Calibri"/>
        <family val="2"/>
        <scheme val="minor"/>
      </rPr>
      <t xml:space="preserve">
2) The data in the table to the left will be populated as you enter information throughout this file.</t>
    </r>
  </si>
  <si>
    <t>Hold down the control key and left click on each of the worksheet tabs at the bottom of this screen that you would like to include in the final evaluation (print PDF or to a printer).</t>
  </si>
  <si>
    <t>Select Basic or Needs Improvement</t>
  </si>
  <si>
    <t>Select Distinguished or Excellent</t>
  </si>
  <si>
    <t>Select Unsatisfactory</t>
  </si>
  <si>
    <t>Select Proficient</t>
  </si>
  <si>
    <r>
      <t xml:space="preserve">Select the desired </t>
    </r>
    <r>
      <rPr>
        <b/>
        <i/>
        <sz val="10"/>
        <color theme="1"/>
        <rFont val="Calibri"/>
        <family val="2"/>
        <scheme val="minor"/>
      </rPr>
      <t>Professional Practice Labels</t>
    </r>
    <r>
      <rPr>
        <b/>
        <sz val="10"/>
        <color theme="1"/>
        <rFont val="Calibri"/>
        <family val="2"/>
        <scheme val="minor"/>
      </rPr>
      <t xml:space="preserve"> using the dropdown menus for the </t>
    </r>
    <r>
      <rPr>
        <b/>
        <i/>
        <sz val="10"/>
        <color theme="1"/>
        <rFont val="Calibri"/>
        <family val="2"/>
        <scheme val="minor"/>
      </rPr>
      <t>Professional Practice and Summative Rating Ranges</t>
    </r>
    <r>
      <rPr>
        <b/>
        <sz val="10"/>
        <color theme="1"/>
        <rFont val="Calibri"/>
        <family val="2"/>
        <scheme val="minor"/>
      </rPr>
      <t>.</t>
    </r>
  </si>
  <si>
    <r>
      <t xml:space="preserve">Enter desired upper and lower ranges for the </t>
    </r>
    <r>
      <rPr>
        <b/>
        <i/>
        <sz val="10"/>
        <color theme="1"/>
        <rFont val="Calibri"/>
        <family val="2"/>
        <scheme val="minor"/>
      </rPr>
      <t>Student Growth Ratings Ranges</t>
    </r>
    <r>
      <rPr>
        <b/>
        <sz val="10"/>
        <color theme="1"/>
        <rFont val="Calibri"/>
        <family val="2"/>
        <scheme val="minor"/>
      </rPr>
      <t>.</t>
    </r>
  </si>
  <si>
    <r>
      <t xml:space="preserve">Enter desired upper and lower ranges for the Professional Practice </t>
    </r>
    <r>
      <rPr>
        <b/>
        <i/>
        <sz val="10"/>
        <color theme="1"/>
        <rFont val="Calibri"/>
        <family val="2"/>
        <scheme val="minor"/>
      </rPr>
      <t>Ratings Ranges</t>
    </r>
    <r>
      <rPr>
        <b/>
        <sz val="10"/>
        <color theme="1"/>
        <rFont val="Calibri"/>
        <family val="2"/>
        <scheme val="minor"/>
      </rPr>
      <t>.</t>
    </r>
  </si>
  <si>
    <t>Summative Ratings Ranges</t>
  </si>
  <si>
    <r>
      <t xml:space="preserve">Enter desired upper and lower ranges for the </t>
    </r>
    <r>
      <rPr>
        <b/>
        <i/>
        <sz val="10"/>
        <color theme="1"/>
        <rFont val="Calibri"/>
        <family val="2"/>
        <scheme val="minor"/>
      </rPr>
      <t>Summative Ratings Ranges</t>
    </r>
    <r>
      <rPr>
        <b/>
        <sz val="10"/>
        <color theme="1"/>
        <rFont val="Calibri"/>
        <family val="2"/>
        <scheme val="minor"/>
      </rPr>
      <t>.</t>
    </r>
  </si>
  <si>
    <t>Select the desired indicator(s) and the informal observation indicator rating.</t>
  </si>
  <si>
    <r>
      <rPr>
        <b/>
        <u/>
        <sz val="10"/>
        <color theme="1"/>
        <rFont val="Calibri"/>
        <family val="2"/>
        <scheme val="minor"/>
      </rPr>
      <t>Worksheet Directions</t>
    </r>
    <r>
      <rPr>
        <b/>
        <sz val="10"/>
        <color theme="1"/>
        <rFont val="Calibri"/>
        <family val="2"/>
        <scheme val="minor"/>
      </rPr>
      <t xml:space="preserve">
1) Enter the date of the formal observation.
2) Select a Preset Objective (2nd column) or leave blank (which will cause the red coloring to go away). A yellow message will appear if you have not selected the desired PSEL on the worksheet titled Indicator Selection.
3) Select the </t>
    </r>
    <r>
      <rPr>
        <b/>
        <i/>
        <sz val="10"/>
        <color theme="1"/>
        <rFont val="Calibri"/>
        <family val="2"/>
        <scheme val="minor"/>
      </rPr>
      <t>Preset Objective Rating</t>
    </r>
    <r>
      <rPr>
        <b/>
        <sz val="10"/>
        <color theme="1"/>
        <rFont val="Calibri"/>
        <family val="2"/>
        <scheme val="minor"/>
      </rPr>
      <t xml:space="preserve"> after completing the formal evaluation (3rd column).  This rating will be transferred to the related indicator on the worksheet titled </t>
    </r>
    <r>
      <rPr>
        <b/>
        <i/>
        <sz val="10"/>
        <color theme="1"/>
        <rFont val="Calibri"/>
        <family val="2"/>
        <scheme val="minor"/>
      </rPr>
      <t>Professional Practice Ratings</t>
    </r>
    <r>
      <rPr>
        <b/>
        <sz val="10"/>
        <color theme="1"/>
        <rFont val="Calibri"/>
        <family val="2"/>
        <scheme val="minor"/>
      </rPr>
      <t xml:space="preserve">.
3) Repeat for up to three </t>
    </r>
    <r>
      <rPr>
        <b/>
        <i/>
        <sz val="10"/>
        <color theme="1"/>
        <rFont val="Calibri"/>
        <family val="2"/>
        <scheme val="minor"/>
      </rPr>
      <t>Preset Objectives</t>
    </r>
    <r>
      <rPr>
        <b/>
        <sz val="10"/>
        <color theme="1"/>
        <rFont val="Calibri"/>
        <family val="2"/>
        <scheme val="minor"/>
      </rPr>
      <t xml:space="preserve">.
4) Enter the date feedback was delivered to the employee below.
Notes:
1) There is space below to enter notes from the formal observation.
2) There is space below each </t>
    </r>
    <r>
      <rPr>
        <b/>
        <i/>
        <sz val="10"/>
        <color theme="1"/>
        <rFont val="Calibri"/>
        <family val="2"/>
        <scheme val="minor"/>
      </rPr>
      <t>PSEL Indicator</t>
    </r>
    <r>
      <rPr>
        <b/>
        <sz val="10"/>
        <color theme="1"/>
        <rFont val="Calibri"/>
        <family val="2"/>
        <scheme val="minor"/>
      </rPr>
      <t xml:space="preserve"> to enter notes directly related to each </t>
    </r>
    <r>
      <rPr>
        <b/>
        <i/>
        <sz val="10"/>
        <color theme="1"/>
        <rFont val="Calibri"/>
        <family val="2"/>
        <scheme val="minor"/>
      </rPr>
      <t>Preset Objective</t>
    </r>
    <r>
      <rPr>
        <b/>
        <sz val="10"/>
        <color theme="1"/>
        <rFont val="Calibri"/>
        <family val="2"/>
        <scheme val="minor"/>
      </rPr>
      <t>.</t>
    </r>
  </si>
  <si>
    <t>Select Preset Objective Rating or Leave Blank</t>
  </si>
  <si>
    <t>Select Informal Observation Indicator Rating or Leave Blank</t>
  </si>
  <si>
    <t>Principal Job Description</t>
  </si>
  <si>
    <t>Sample Evaluation Notice Letter</t>
  </si>
  <si>
    <t>Developer Don White, Ph.D.</t>
  </si>
  <si>
    <t>© DuPage County Regional Office of Education (2017)</t>
  </si>
  <si>
    <t>Additional Resources</t>
  </si>
  <si>
    <r>
      <t xml:space="preserve">You can weight each standard by entering a desired percent for the related </t>
    </r>
    <r>
      <rPr>
        <b/>
        <i/>
        <sz val="10"/>
        <color theme="1"/>
        <rFont val="Calibri"/>
        <family val="2"/>
        <scheme val="minor"/>
      </rPr>
      <t>Rating %</t>
    </r>
    <r>
      <rPr>
        <b/>
        <sz val="10"/>
        <color theme="1"/>
        <rFont val="Calibri"/>
        <family val="2"/>
        <scheme val="minor"/>
      </rPr>
      <t>.  The total rating percent must be 100%.</t>
    </r>
  </si>
  <si>
    <r>
      <rPr>
        <b/>
        <sz val="10"/>
        <color rgb="FFFF0000"/>
        <rFont val="Calibri"/>
        <family val="2"/>
        <scheme val="minor"/>
      </rPr>
      <t>Enter the desired information for each of the evaluation components below.
Where applicable, the DuPage County recommended percents are already populated in these cells.</t>
    </r>
    <r>
      <rPr>
        <b/>
        <sz val="10"/>
        <color theme="1"/>
        <rFont val="Calibri"/>
        <family val="2"/>
        <scheme val="minor"/>
      </rPr>
      <t xml:space="preserve">
1. </t>
    </r>
    <r>
      <rPr>
        <b/>
        <u/>
        <sz val="10"/>
        <color theme="1"/>
        <rFont val="Calibri"/>
        <family val="2"/>
        <scheme val="minor"/>
      </rPr>
      <t>Overall Evaluation Ratings</t>
    </r>
    <r>
      <rPr>
        <b/>
        <sz val="10"/>
        <color theme="1"/>
        <rFont val="Calibri"/>
        <family val="2"/>
        <scheme val="minor"/>
      </rPr>
      <t>: The total for</t>
    </r>
    <r>
      <rPr>
        <b/>
        <i/>
        <sz val="10"/>
        <color theme="1"/>
        <rFont val="Calibri"/>
        <family val="2"/>
        <scheme val="minor"/>
      </rPr>
      <t xml:space="preserve"> </t>
    </r>
    <r>
      <rPr>
        <b/>
        <sz val="10"/>
        <color theme="1"/>
        <rFont val="Calibri"/>
        <family val="2"/>
        <scheme val="minor"/>
      </rPr>
      <t xml:space="preserve">must be 100%. The red text just below this comment box will disappear as you enter the required information.
2. </t>
    </r>
    <r>
      <rPr>
        <b/>
        <u/>
        <sz val="10"/>
        <color theme="1"/>
        <rFont val="Calibri"/>
        <family val="2"/>
        <scheme val="minor"/>
      </rPr>
      <t>Professional Practice Ratings Ranges</t>
    </r>
    <r>
      <rPr>
        <b/>
        <sz val="10"/>
        <color theme="1"/>
        <rFont val="Calibri"/>
        <family val="2"/>
        <scheme val="minor"/>
      </rPr>
      <t>: Enter the desired ranges.</t>
    </r>
    <r>
      <rPr>
        <b/>
        <u/>
        <sz val="10"/>
        <color theme="1"/>
        <rFont val="Calibri"/>
        <family val="2"/>
        <scheme val="minor"/>
      </rPr>
      <t xml:space="preserve">
3. Student Growth Ratings Ranges</t>
    </r>
    <r>
      <rPr>
        <b/>
        <sz val="10"/>
        <color theme="1"/>
        <rFont val="Calibri"/>
        <family val="2"/>
        <scheme val="minor"/>
      </rPr>
      <t>: Enter the desired ranges.</t>
    </r>
    <r>
      <rPr>
        <b/>
        <u/>
        <sz val="10"/>
        <color theme="1"/>
        <rFont val="Calibri"/>
        <family val="2"/>
        <scheme val="minor"/>
      </rPr>
      <t xml:space="preserve">
4. Summative Rating Ranges</t>
    </r>
    <r>
      <rPr>
        <b/>
        <sz val="10"/>
        <color theme="1"/>
        <rFont val="Calibri"/>
        <family val="2"/>
        <scheme val="minor"/>
      </rPr>
      <t>: Enter the desired ranges.</t>
    </r>
    <r>
      <rPr>
        <b/>
        <u/>
        <sz val="10"/>
        <color theme="1"/>
        <rFont val="Calibri"/>
        <family val="2"/>
        <scheme val="minor"/>
      </rPr>
      <t xml:space="preserve">
5. Professional Practice and Summative Ratings Labels</t>
    </r>
    <r>
      <rPr>
        <b/>
        <sz val="10"/>
        <color theme="1"/>
        <rFont val="Calibri"/>
        <family val="2"/>
        <scheme val="minor"/>
      </rPr>
      <t xml:space="preserve">: Enter the desired labels for </t>
    </r>
    <r>
      <rPr>
        <b/>
        <i/>
        <sz val="10"/>
        <color theme="1"/>
        <rFont val="Calibri"/>
        <family val="2"/>
        <scheme val="minor"/>
      </rPr>
      <t>Professional Practice</t>
    </r>
    <r>
      <rPr>
        <b/>
        <sz val="10"/>
        <color theme="1"/>
        <rFont val="Calibri"/>
        <family val="2"/>
        <scheme val="minor"/>
      </rPr>
      <t xml:space="preserve"> and </t>
    </r>
    <r>
      <rPr>
        <b/>
        <i/>
        <sz val="10"/>
        <color theme="1"/>
        <rFont val="Calibri"/>
        <family val="2"/>
        <scheme val="minor"/>
      </rPr>
      <t>Summative Ratings</t>
    </r>
    <r>
      <rPr>
        <b/>
        <sz val="10"/>
        <color theme="1"/>
        <rFont val="Calibri"/>
        <family val="2"/>
        <scheme val="minor"/>
      </rPr>
      <t>.</t>
    </r>
  </si>
  <si>
    <t>Selected Standards Summary</t>
  </si>
  <si>
    <r>
      <t xml:space="preserve">Columns A through E should be completed at the beginning of the evaluation cycle.  Column F should be completed at the end of the evaluation cycle.  The evaluator should use sources such as the administrator's self-evaluation, the administrators evaluation from the previous year, student achievement results, the administrator's goals from the previous year, etc. to determine the goals that are entered on this worksheet.
</t>
    </r>
    <r>
      <rPr>
        <b/>
        <sz val="10"/>
        <color rgb="FF000000"/>
        <rFont val="Calibri"/>
        <family val="2"/>
        <scheme val="minor"/>
      </rPr>
      <t>This worksheet is locked but without a password so that you can alter the column width, row height, and font sizes.</t>
    </r>
    <r>
      <rPr>
        <sz val="10"/>
        <color rgb="FF000000"/>
        <rFont val="Calibri"/>
        <family val="2"/>
        <scheme val="minor"/>
      </rPr>
      <t xml:space="preserve">  However, other changes are strongly discouraged as they will create issues with how this program works.  Excel does have some limitations on the amount of text it will display and/or print in a cell but you can alter the row height and/or font size to accommodate the display of additional text.  You can also make the font smaller to allow for the display of more text in each cell.  Please note that this will alter the way this page prints and it may take additional formatting to print to your desired specifications.</t>
    </r>
  </si>
  <si>
    <r>
      <t xml:space="preserve">This form is designed for administrators to develop goals </t>
    </r>
    <r>
      <rPr>
        <b/>
        <i/>
        <u/>
        <sz val="12"/>
        <color rgb="FF000000"/>
        <rFont val="Calibri"/>
        <family val="2"/>
        <scheme val="minor"/>
      </rPr>
      <t>in response to</t>
    </r>
    <r>
      <rPr>
        <i/>
        <sz val="12"/>
        <color rgb="FF000000"/>
        <rFont val="Calibri"/>
        <family val="2"/>
        <scheme val="minor"/>
      </rPr>
      <t xml:space="preserve"> all of the data in the self assessment, evaluation, and/or other data sources (e.g., information from the worksheets in this tool and other data collected during the year).</t>
    </r>
  </si>
  <si>
    <t>Dr. Charles Johns, West Chicago Elementary School District 33, and Dr. Kari Cremascoli, Downers Grove Grade School District 58, approached Dr. Darlene Ruscitti, DuPage County Regional Superintendent about the possibility of updating the DuPage Principal Evaluation Tool developed by DuPage superintendents and Principals several years ago to respond to state legislation regarding the Principal evaluation process. 
In October 2015, the Council of Chief State School Officers (CCSSO), in concert with the Wallace Foundation, a respected non-profit organization dedicated to the support of school leaders, released an update of their Model Principal Supervisor Professional Standards. 
Regional Superintendent of Schools, Dr. Darlene Ruscitti, invited Dr. Kathie Pierce and Dr. Gail Fahey to spearhead this revision endeavor.  It is important to note that the Illinois law still requires use of the Illinois School Professional Leader Standards (ISPLS).  The solution in this electronic tool was to crosswalk the IPSLS and indicators to the Professional Standards for Educational Leaders (PSEL) 2015.  All IPSLS and indicators are subsumed in this tool.
Members of the work team are as follows:</t>
  </si>
  <si>
    <t>In addition to this electronic evaluation tool, the DuPage County Office of Education also developed a Principal job description and sample evaluation notice letter.  These files can be downloaded by visiting the links below.</t>
  </si>
  <si>
    <t>The yellow-colored tabs/worksheets within this file include important research documents and other related information. Users are encouraged to read and understand this information prior to using the file.  The red-colored tabs/worksheets require input and decisions from the user of the file.  This file is to be used by the evaluator(s).  There is a separate self assessment file that should be completed by the Principal or Assistant Principal.</t>
  </si>
  <si>
    <t>Select the indicator ratings on the "Professional Practice Ratings" tab/worksheet for each of the indicators that will be included in the final evaluation. You will see a yellow colored notice if you rate an indicator that was not selected on the "Indicator Selection" worksheet.</t>
  </si>
  <si>
    <t>Name:</t>
  </si>
  <si>
    <t>Date:</t>
  </si>
  <si>
    <t>This tool should be used by the evaluator completing the summative evaluation.</t>
  </si>
  <si>
    <t>DuPage County Regional Office of Education</t>
  </si>
  <si>
    <t>DuPage County Regional Office of Education Principal/Assistant Principal Evaluation Tool</t>
  </si>
  <si>
    <t>Dr. Ryan Anderson, Principal, Elmhurst Community School District 205</t>
  </si>
  <si>
    <t>Enter additonal comments and your employment recommendation in this space or leave blank.</t>
  </si>
  <si>
    <t>N/A</t>
  </si>
  <si>
    <r>
      <t>Additional Component 1:</t>
    </r>
    <r>
      <rPr>
        <sz val="10"/>
        <color theme="1"/>
        <rFont val="Calibri"/>
        <family val="2"/>
        <scheme val="minor"/>
      </rPr>
      <t xml:space="preserve">
(see Additional Components Worksheet if applicable)</t>
    </r>
  </si>
  <si>
    <r>
      <t xml:space="preserve">Additional Component 2:
</t>
    </r>
    <r>
      <rPr>
        <sz val="10"/>
        <color theme="1"/>
        <rFont val="Calibri"/>
        <family val="2"/>
        <scheme val="minor"/>
      </rPr>
      <t>(see Additional Components Worksheet if applicable)</t>
    </r>
  </si>
  <si>
    <t>Additional Component 1</t>
  </si>
  <si>
    <t>Additional Component 2</t>
  </si>
  <si>
    <t>Component Desciption</t>
  </si>
  <si>
    <t>Measure(s) or Assessment(s)</t>
  </si>
  <si>
    <t>Results</t>
  </si>
  <si>
    <t>Additional Comments:</t>
  </si>
  <si>
    <t>Performance
Rubric</t>
  </si>
  <si>
    <t>Knowledge and performance consistently exceeds standards of performance and are recognized as exemplary, and the expertise of the Principal is sought out by others. Principals performing at this level make a contribution to the field, both in and out the district.</t>
  </si>
  <si>
    <t>Knowledge and/or performance are not acceptable. The principal needs to take immediate steps to improve his or her knowledge and/or performance.</t>
  </si>
  <si>
    <t>Knowledge and performance consistently meets standards. This level of performance represents successful, accomplished, and effective practice where the Principal has mastered the work of the position while continually improving the craft and science of her/his work.</t>
  </si>
  <si>
    <t>Knowledge and performance are developing; however, performance is inconsistent, intermittent, or otherwise not entirely successful. Performance at this level is characteristic of someone in need of professional support to improve practice.</t>
  </si>
  <si>
    <r>
      <t xml:space="preserve">Select an Evaluation Rating for each indicator with </t>
    </r>
    <r>
      <rPr>
        <b/>
        <i/>
        <sz val="10"/>
        <color theme="1"/>
        <rFont val="Calibri"/>
        <family val="2"/>
        <scheme val="minor"/>
      </rPr>
      <t>Yes</t>
    </r>
    <r>
      <rPr>
        <b/>
        <sz val="10"/>
        <color theme="1"/>
        <rFont val="Calibri"/>
        <family val="2"/>
        <scheme val="minor"/>
      </rPr>
      <t xml:space="preserve"> listed under </t>
    </r>
    <r>
      <rPr>
        <b/>
        <i/>
        <sz val="10"/>
        <color theme="1"/>
        <rFont val="Calibri"/>
        <family val="2"/>
        <scheme val="minor"/>
      </rPr>
      <t>Included in Evaluation</t>
    </r>
    <r>
      <rPr>
        <b/>
        <sz val="10"/>
        <color theme="1"/>
        <rFont val="Calibri"/>
        <family val="2"/>
        <scheme val="minor"/>
      </rPr>
      <t xml:space="preserve">. The inclusion of each indicator is determined by the selections made on the worksheet titled </t>
    </r>
    <r>
      <rPr>
        <b/>
        <i/>
        <sz val="10"/>
        <color theme="1"/>
        <rFont val="Calibri"/>
        <family val="2"/>
        <scheme val="minor"/>
      </rPr>
      <t>Indicator Selection</t>
    </r>
    <r>
      <rPr>
        <b/>
        <sz val="10"/>
        <color theme="1"/>
        <rFont val="Calibri"/>
        <family val="2"/>
        <scheme val="minor"/>
      </rPr>
      <t>. Additional indicators may be selected as desired by the evaluator.</t>
    </r>
  </si>
  <si>
    <r>
      <t xml:space="preserve">Select one to three </t>
    </r>
    <r>
      <rPr>
        <i/>
        <sz val="11"/>
        <color theme="1"/>
        <rFont val="Calibri"/>
        <family val="2"/>
        <scheme val="minor"/>
      </rPr>
      <t>Strengths</t>
    </r>
    <r>
      <rPr>
        <sz val="11"/>
        <color theme="1"/>
        <rFont val="Calibri"/>
        <family val="2"/>
        <scheme val="minor"/>
      </rPr>
      <t xml:space="preserve"> from the drop down menus (1st column).  The law requires that this be done so at least one strength and one area for growth should be selected.
Enter </t>
    </r>
    <r>
      <rPr>
        <i/>
        <sz val="11"/>
        <color theme="1"/>
        <rFont val="Calibri"/>
        <family val="2"/>
        <scheme val="minor"/>
      </rPr>
      <t>Supporting Reason(s)</t>
    </r>
    <r>
      <rPr>
        <sz val="11"/>
        <color theme="1"/>
        <rFont val="Calibri"/>
        <family val="2"/>
        <scheme val="minor"/>
      </rPr>
      <t xml:space="preserve"> for each </t>
    </r>
    <r>
      <rPr>
        <i/>
        <sz val="11"/>
        <color theme="1"/>
        <rFont val="Calibri"/>
        <family val="2"/>
        <scheme val="minor"/>
      </rPr>
      <t>Strength</t>
    </r>
    <r>
      <rPr>
        <sz val="11"/>
        <color theme="1"/>
        <rFont val="Calibri"/>
        <family val="2"/>
        <scheme val="minor"/>
      </rPr>
      <t xml:space="preserve"> (column 2).
Repeat for </t>
    </r>
    <r>
      <rPr>
        <i/>
        <sz val="11"/>
        <color theme="1"/>
        <rFont val="Calibri"/>
        <family val="2"/>
        <scheme val="minor"/>
      </rPr>
      <t>Areas for Growth</t>
    </r>
    <r>
      <rPr>
        <sz val="11"/>
        <color theme="1"/>
        <rFont val="Calibri"/>
        <family val="2"/>
        <scheme val="minor"/>
      </rPr>
      <t xml:space="preserve"> below.</t>
    </r>
  </si>
  <si>
    <t>Ratings Description:</t>
  </si>
  <si>
    <t>Description</t>
  </si>
  <si>
    <t>Would you like to include a signature space for the evaluator?</t>
  </si>
  <si>
    <t>Select Yes or No</t>
  </si>
  <si>
    <r>
      <rPr>
        <b/>
        <u/>
        <sz val="10"/>
        <color theme="1"/>
        <rFont val="Calibri"/>
        <family val="2"/>
        <scheme val="minor"/>
      </rPr>
      <t>Worksheet Directions</t>
    </r>
    <r>
      <rPr>
        <b/>
        <sz val="10"/>
        <color theme="1"/>
        <rFont val="Calibri"/>
        <family val="2"/>
        <scheme val="minor"/>
      </rPr>
      <t xml:space="preserve">
1) Enter the date of the formal observation.
2) Select a Preset Objective (2nd column) or leave blank (which will cause the red coloring to go away). A yellow message will appear if you have not selected the desired PSEL on the worksheet titled Indicator Selection.
3) Select the Preset Objective Rating after completing the formal evaluation (3rd column).  This rating will be transferred to the related indicator on the worksheet titled Professional Practice Ratings.
3) Repeat for up to three Preset Objectives.
4) Enter the date feedback was delivered to the employee below.
Notes:
1) There is space below to enter notes from the formal observation.
2) There is space below each </t>
    </r>
    <r>
      <rPr>
        <b/>
        <i/>
        <sz val="10"/>
        <color theme="1"/>
        <rFont val="Calibri"/>
        <family val="2"/>
        <scheme val="minor"/>
      </rPr>
      <t>PSEL Indicator</t>
    </r>
    <r>
      <rPr>
        <b/>
        <sz val="10"/>
        <color theme="1"/>
        <rFont val="Calibri"/>
        <family val="2"/>
        <scheme val="minor"/>
      </rPr>
      <t xml:space="preserve"> to enter notes directly related to each </t>
    </r>
    <r>
      <rPr>
        <b/>
        <i/>
        <sz val="10"/>
        <color theme="1"/>
        <rFont val="Calibri"/>
        <family val="2"/>
        <scheme val="minor"/>
      </rPr>
      <t>Preset Objective</t>
    </r>
    <r>
      <rPr>
        <b/>
        <sz val="10"/>
        <color theme="1"/>
        <rFont val="Calibri"/>
        <family val="2"/>
        <scheme val="minor"/>
      </rPr>
      <t>.</t>
    </r>
  </si>
  <si>
    <t>Enter District Name Here</t>
  </si>
  <si>
    <t>Enter Employee Name Here</t>
  </si>
  <si>
    <t>Enter Position Here</t>
  </si>
  <si>
    <t>Enter Evaluator(s) Here</t>
  </si>
  <si>
    <t>Enter School Year Here</t>
  </si>
  <si>
    <t>Enter School(s) Here</t>
  </si>
  <si>
    <t>Indicator Summary</t>
  </si>
  <si>
    <t>Enter Comments here or leave blank.</t>
  </si>
  <si>
    <t>Standard IV Comments</t>
  </si>
  <si>
    <t>Standard I Comments</t>
  </si>
  <si>
    <t>Standard II Comments</t>
  </si>
  <si>
    <t>Standard III Comments</t>
  </si>
  <si>
    <t>Standard V Comments</t>
  </si>
  <si>
    <t>Standard VI Comments</t>
  </si>
  <si>
    <t>Standard VII Comments</t>
  </si>
  <si>
    <t>Standard VIII Comments</t>
  </si>
  <si>
    <t>Standard IX Comments</t>
  </si>
  <si>
    <t>Standard X Comments</t>
  </si>
  <si>
    <t>Prepare the school and the community for improvement, promoting readiness, an imperative for improvement, instilling mutual commitment and accountability, and developing the knowledge, skills, and motivation to succeed in improvement.</t>
  </si>
  <si>
    <t>Enter the desired information in the "Future Goals Worksheet."</t>
  </si>
  <si>
    <t>Professional Standards for Educational Leaders (PSEL 2015) Self-Evaluation Tool Information</t>
  </si>
  <si>
    <t>Enter supporting information or leave blank.</t>
  </si>
  <si>
    <t>Interested in Using a Google Sheets Document?</t>
  </si>
  <si>
    <t>For the Google Sheets version of the tool, somone in your organization that will own all of the administrator evaluations should follow these steps:</t>
  </si>
  <si>
    <t>Click on the links below to create a version of the evaluation tool and the self-assessment.</t>
  </si>
  <si>
    <t>Administrator Evaluation Tool Link (Google Sheets Edition; Version 1.1 updated 8/2019)</t>
  </si>
  <si>
    <t>Administrator Self-Evaluation Tool Link (Google Sheets Edition; Version 1.1 updated 8/2019)</t>
  </si>
  <si>
    <t>Fill out the information on the Evaluation Tool and the Self-Assessment Tool. Type in the red area on the sheet called "Set-Up Google Sheet Protections."</t>
  </si>
  <si>
    <t>Click on the lock symbol to protect the sheets and share the documents appropriately. You may be asked to authorize this action.</t>
  </si>
  <si>
    <t>Repeat steps 1-3 for each administrator.</t>
  </si>
  <si>
    <t>Questions on the Google Version? Reach out to Dr. Hank Thiele at hthiele@csd99.org.</t>
  </si>
  <si>
    <t>Video Instructions for Setting Up the Google Documents</t>
  </si>
  <si>
    <r>
      <rPr>
        <b/>
        <i/>
        <u/>
        <sz val="14"/>
        <color theme="1"/>
        <rFont val="Calibri"/>
        <family val="2"/>
        <scheme val="minor"/>
      </rPr>
      <t xml:space="preserve">Self Evaluation
</t>
    </r>
    <r>
      <rPr>
        <b/>
        <i/>
        <sz val="14"/>
        <color theme="1"/>
        <rFont val="Calibri"/>
        <family val="2"/>
        <scheme val="minor"/>
      </rPr>
      <t>This tool should be used by the administrator being evaluated.</t>
    </r>
  </si>
  <si>
    <r>
      <rPr>
        <b/>
        <u/>
        <sz val="12"/>
        <color theme="1"/>
        <rFont val="Calibri"/>
        <family val="2"/>
        <scheme val="minor"/>
      </rPr>
      <t xml:space="preserve">Self Evaluation
</t>
    </r>
    <r>
      <rPr>
        <b/>
        <sz val="12"/>
        <color theme="1"/>
        <rFont val="Calibri"/>
        <family val="2"/>
        <scheme val="minor"/>
      </rPr>
      <t>This tool should be used by the administrator being evaluated.</t>
    </r>
  </si>
  <si>
    <r>
      <rPr>
        <b/>
        <u/>
        <sz val="10"/>
        <color theme="1"/>
        <rFont val="Calibri"/>
        <family val="2"/>
        <scheme val="minor"/>
      </rPr>
      <t>Self Evaluation</t>
    </r>
    <r>
      <rPr>
        <b/>
        <sz val="10"/>
        <color theme="1"/>
        <rFont val="Calibri"/>
        <family val="2"/>
        <scheme val="minor"/>
      </rPr>
      <t xml:space="preserve">
This tool should be used by the administrator being evaluated.</t>
    </r>
  </si>
  <si>
    <r>
      <rPr>
        <b/>
        <u/>
        <sz val="11"/>
        <color rgb="FF000000"/>
        <rFont val="Calibri"/>
        <family val="2"/>
        <scheme val="minor"/>
      </rPr>
      <t xml:space="preserve">Self Evaluation
</t>
    </r>
    <r>
      <rPr>
        <b/>
        <sz val="11"/>
        <color rgb="FF000000"/>
        <rFont val="Calibri"/>
        <family val="2"/>
        <scheme val="minor"/>
      </rPr>
      <t>This tool should be used by the administrator being evaluated.</t>
    </r>
  </si>
  <si>
    <r>
      <rPr>
        <b/>
        <u/>
        <sz val="12"/>
        <color theme="1"/>
        <rFont val="Calibri"/>
        <family val="2"/>
        <scheme val="minor"/>
      </rPr>
      <t xml:space="preserve">Self Evaluation
</t>
    </r>
    <r>
      <rPr>
        <b/>
        <sz val="12"/>
        <color theme="1"/>
        <rFont val="Calibri"/>
        <family val="2"/>
        <scheme val="minor"/>
      </rPr>
      <t>This tool should be used by the 
administrator being evaluated.</t>
    </r>
  </si>
  <si>
    <t>Version 2022-23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</si>
</sst>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m/d/yy;@"/>
  </numFmts>
  <fonts count="59" x14ac:knownFonts="1">
    <font>
      <sz val="11"/>
      <color theme="1"/>
      <name val="Calibri"/>
      <family val="2"/>
      <scheme val="minor"/>
    </font>
    <font>
      <b/>
      <sz val="10"/>
      <color theme="0"/>
      <name val="Calibri"/>
      <family val="2"/>
      <scheme val="minor"/>
    </font>
    <font>
      <sz val="10"/>
      <color theme="1"/>
      <name val="Calibri"/>
      <family val="2"/>
      <scheme val="minor"/>
    </font>
    <font>
      <sz val="10"/>
      <color rgb="FF000000"/>
      <name val="Times New Roman"/>
      <family val="1"/>
    </font>
    <font>
      <sz val="10"/>
      <color rgb="FF000000"/>
      <name val="Times New Roman"/>
      <family val="1"/>
    </font>
    <font>
      <b/>
      <sz val="10"/>
      <color rgb="FF231F20"/>
      <name val="Calibri"/>
      <family val="2"/>
      <scheme val="minor"/>
    </font>
    <font>
      <b/>
      <sz val="10"/>
      <color theme="1"/>
      <name val="Calibri"/>
      <family val="2"/>
      <scheme val="minor"/>
    </font>
    <font>
      <u/>
      <sz val="11"/>
      <color theme="10"/>
      <name val="Calibri"/>
      <family val="2"/>
      <scheme val="minor"/>
    </font>
    <font>
      <b/>
      <u/>
      <sz val="12"/>
      <color theme="10"/>
      <name val="Calibri"/>
      <family val="2"/>
      <scheme val="minor"/>
    </font>
    <font>
      <b/>
      <u/>
      <sz val="12"/>
      <color theme="0"/>
      <name val="Calibri"/>
      <family val="2"/>
      <scheme val="minor"/>
    </font>
    <font>
      <b/>
      <sz val="12"/>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u/>
      <sz val="8"/>
      <color theme="10"/>
      <name val="Calibri"/>
      <family val="2"/>
      <scheme val="minor"/>
    </font>
    <font>
      <sz val="12"/>
      <color rgb="FF000000"/>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b/>
      <sz val="16"/>
      <color theme="0"/>
      <name val="Calibri"/>
      <family val="2"/>
      <scheme val="minor"/>
    </font>
    <font>
      <b/>
      <u/>
      <sz val="10"/>
      <color theme="1"/>
      <name val="Calibri"/>
      <family val="2"/>
      <scheme val="minor"/>
    </font>
    <font>
      <b/>
      <sz val="11"/>
      <color theme="1"/>
      <name val="Calibri"/>
      <family val="2"/>
      <scheme val="minor"/>
    </font>
    <font>
      <b/>
      <u/>
      <sz val="12"/>
      <color theme="1"/>
      <name val="Calibri"/>
      <family val="2"/>
      <scheme val="minor"/>
    </font>
    <font>
      <b/>
      <sz val="12"/>
      <color rgb="FF000000"/>
      <name val="Calibri"/>
      <family val="2"/>
      <scheme val="minor"/>
    </font>
    <font>
      <u/>
      <sz val="10"/>
      <color theme="10"/>
      <name val="Times New Roman"/>
      <family val="1"/>
    </font>
    <font>
      <b/>
      <sz val="12"/>
      <color theme="1"/>
      <name val="Calibri"/>
      <family val="2"/>
      <scheme val="minor"/>
    </font>
    <font>
      <b/>
      <sz val="14"/>
      <color theme="0"/>
      <name val="Calibri"/>
      <family val="2"/>
      <scheme val="minor"/>
    </font>
    <font>
      <b/>
      <u/>
      <sz val="11"/>
      <color theme="0"/>
      <name val="Calibri"/>
      <family val="2"/>
      <scheme val="minor"/>
    </font>
    <font>
      <b/>
      <sz val="8"/>
      <color theme="1"/>
      <name val="Calibri"/>
      <family val="2"/>
      <scheme val="minor"/>
    </font>
    <font>
      <sz val="11"/>
      <color theme="1"/>
      <name val="Calibri"/>
      <family val="2"/>
      <scheme val="minor"/>
    </font>
    <font>
      <b/>
      <u/>
      <sz val="10"/>
      <color rgb="FF000000"/>
      <name val="Calibri"/>
      <family val="2"/>
      <scheme val="minor"/>
    </font>
    <font>
      <b/>
      <i/>
      <sz val="8"/>
      <color theme="0"/>
      <name val="Calibri"/>
      <family val="2"/>
      <scheme val="minor"/>
    </font>
    <font>
      <b/>
      <u/>
      <sz val="16"/>
      <color theme="10"/>
      <name val="Calibri"/>
      <family val="2"/>
      <scheme val="minor"/>
    </font>
    <font>
      <sz val="11"/>
      <color rgb="FF000000"/>
      <name val="Calibri"/>
      <family val="2"/>
      <scheme val="minor"/>
    </font>
    <font>
      <sz val="10"/>
      <color theme="0"/>
      <name val="Calibri"/>
      <family val="2"/>
      <scheme val="minor"/>
    </font>
    <font>
      <sz val="6"/>
      <color theme="1"/>
      <name val="Calibri"/>
      <family val="2"/>
      <scheme val="minor"/>
    </font>
    <font>
      <sz val="9"/>
      <color theme="1"/>
      <name val="Calibri"/>
      <family val="2"/>
      <scheme val="minor"/>
    </font>
    <font>
      <b/>
      <i/>
      <sz val="10"/>
      <color theme="1"/>
      <name val="Calibri"/>
      <family val="2"/>
      <scheme val="minor"/>
    </font>
    <font>
      <b/>
      <sz val="10"/>
      <color rgb="FFFF0000"/>
      <name val="Calibri"/>
      <family val="2"/>
      <scheme val="minor"/>
    </font>
    <font>
      <b/>
      <i/>
      <sz val="10"/>
      <color rgb="FF000000"/>
      <name val="Calibri"/>
      <family val="2"/>
      <scheme val="minor"/>
    </font>
    <font>
      <sz val="9"/>
      <color theme="1"/>
      <name val="Calibri"/>
      <family val="2"/>
    </font>
    <font>
      <i/>
      <sz val="12"/>
      <color rgb="FF000000"/>
      <name val="Calibri"/>
      <family val="2"/>
      <scheme val="minor"/>
    </font>
    <font>
      <b/>
      <i/>
      <u/>
      <sz val="12"/>
      <color rgb="FF000000"/>
      <name val="Calibri"/>
      <family val="2"/>
      <scheme val="minor"/>
    </font>
    <font>
      <sz val="8"/>
      <color theme="1"/>
      <name val="Calibri"/>
      <family val="2"/>
      <scheme val="minor"/>
    </font>
    <font>
      <b/>
      <u/>
      <sz val="14"/>
      <name val="Calibri"/>
      <family val="2"/>
      <scheme val="minor"/>
    </font>
    <font>
      <b/>
      <u/>
      <sz val="11"/>
      <color theme="1"/>
      <name val="Calibri"/>
      <family val="2"/>
      <scheme val="minor"/>
    </font>
    <font>
      <sz val="9"/>
      <color indexed="81"/>
      <name val="Tahoma"/>
      <family val="2"/>
    </font>
    <font>
      <b/>
      <u/>
      <sz val="9"/>
      <color theme="0"/>
      <name val="Calibri"/>
      <family val="2"/>
      <scheme val="minor"/>
    </font>
    <font>
      <i/>
      <sz val="11"/>
      <color theme="1"/>
      <name val="Calibri"/>
      <family val="2"/>
      <scheme val="minor"/>
    </font>
    <font>
      <b/>
      <u/>
      <sz val="10"/>
      <color theme="0"/>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b/>
      <u/>
      <sz val="10"/>
      <color theme="1"/>
      <name val="Calibri"/>
      <family val="2"/>
      <scheme val="minor"/>
    </font>
    <font>
      <b/>
      <i/>
      <sz val="14"/>
      <color theme="1"/>
      <name val="Calibri"/>
      <family val="2"/>
      <scheme val="minor"/>
    </font>
    <font>
      <b/>
      <sz val="11"/>
      <color rgb="FF000000"/>
      <name val="Calibri"/>
      <family val="2"/>
      <scheme val="minor"/>
    </font>
    <font>
      <b/>
      <i/>
      <u/>
      <sz val="14"/>
      <color theme="1"/>
      <name val="Calibri"/>
      <family val="2"/>
      <scheme val="minor"/>
    </font>
    <font>
      <b/>
      <u/>
      <sz val="11"/>
      <color rgb="FF000000"/>
      <name val="Calibri"/>
      <family val="2"/>
      <scheme val="minor"/>
    </font>
  </fonts>
  <fills count="21">
    <fill>
      <patternFill patternType="none"/>
    </fill>
    <fill>
      <patternFill patternType="gray125"/>
    </fill>
    <fill>
      <patternFill patternType="solid">
        <fgColor theme="4" tint="-0.499984740745262"/>
        <bgColor indexed="64"/>
      </patternFill>
    </fill>
    <fill>
      <patternFill patternType="solid">
        <fgColor theme="8" tint="-0.249977111117893"/>
        <bgColor indexed="64"/>
      </patternFill>
    </fill>
    <fill>
      <patternFill patternType="solid">
        <fgColor theme="1"/>
        <bgColor indexed="64"/>
      </patternFill>
    </fill>
    <fill>
      <patternFill patternType="solid">
        <fgColor rgb="FFFFFFFF"/>
      </patternFill>
    </fill>
    <fill>
      <patternFill patternType="solid">
        <fgColor rgb="FFE5E5E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24994659260841701"/>
        <bgColor indexed="64"/>
      </patternFill>
    </fill>
    <fill>
      <patternFill patternType="solid">
        <fgColor theme="7" tint="-0.249977111117893"/>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auto="1"/>
      </bottom>
      <diagonal/>
    </border>
    <border>
      <left/>
      <right/>
      <top/>
      <bottom style="thin">
        <color rgb="FF999999"/>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1">
    <xf numFmtId="0" fontId="0"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25" fillId="0" borderId="0" applyNumberForma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40">
    <xf numFmtId="0" fontId="0" fillId="0" borderId="0" xfId="0"/>
    <xf numFmtId="0" fontId="1" fillId="2" borderId="0" xfId="0" applyFont="1" applyFill="1" applyAlignment="1">
      <alignment wrapText="1"/>
    </xf>
    <xf numFmtId="0" fontId="1" fillId="2" borderId="0" xfId="0" applyFont="1" applyFill="1" applyAlignment="1">
      <alignment horizontal="center" wrapText="1"/>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center" vertical="top" wrapText="1"/>
    </xf>
    <xf numFmtId="0" fontId="1" fillId="2" borderId="0" xfId="0" applyFont="1" applyFill="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 fillId="3" borderId="2" xfId="0" applyFont="1" applyFill="1" applyBorder="1" applyAlignment="1">
      <alignment wrapText="1"/>
    </xf>
    <xf numFmtId="0" fontId="1" fillId="3" borderId="3" xfId="0" applyFont="1" applyFill="1" applyBorder="1" applyAlignment="1">
      <alignment horizontal="center"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11" fillId="5" borderId="0" xfId="2" applyFont="1" applyFill="1" applyAlignment="1" applyProtection="1">
      <alignment horizontal="left" vertical="top"/>
      <protection hidden="1"/>
    </xf>
    <xf numFmtId="0" fontId="11" fillId="5" borderId="0" xfId="2" applyFont="1" applyFill="1" applyAlignment="1" applyProtection="1">
      <alignment horizontal="left" vertical="top"/>
      <protection locked="0" hidden="1"/>
    </xf>
    <xf numFmtId="0" fontId="11" fillId="5" borderId="1" xfId="2" applyFont="1" applyFill="1" applyBorder="1" applyAlignment="1" applyProtection="1">
      <alignment horizontal="left" vertical="top" wrapText="1"/>
      <protection hidden="1"/>
    </xf>
    <xf numFmtId="0" fontId="11" fillId="6" borderId="1" xfId="2" applyFont="1" applyFill="1" applyBorder="1" applyAlignment="1" applyProtection="1">
      <alignment horizontal="left" vertical="top" wrapText="1"/>
      <protection hidden="1"/>
    </xf>
    <xf numFmtId="0" fontId="11" fillId="5" borderId="1" xfId="2" applyFont="1" applyFill="1" applyBorder="1" applyAlignment="1" applyProtection="1">
      <alignment horizontal="justify" vertical="top" wrapText="1"/>
      <protection hidden="1"/>
    </xf>
    <xf numFmtId="0" fontId="11" fillId="5" borderId="0" xfId="2" applyFont="1" applyFill="1" applyAlignment="1" applyProtection="1">
      <alignment horizontal="left" vertical="center"/>
      <protection hidden="1"/>
    </xf>
    <xf numFmtId="0" fontId="16" fillId="0" borderId="1" xfId="2" applyFont="1" applyBorder="1" applyAlignment="1" applyProtection="1">
      <alignment vertical="top" wrapText="1"/>
      <protection hidden="1"/>
    </xf>
    <xf numFmtId="0" fontId="3" fillId="5" borderId="0" xfId="1" applyFill="1" applyAlignment="1" applyProtection="1">
      <alignment horizontal="left" vertical="top"/>
      <protection hidden="1"/>
    </xf>
    <xf numFmtId="0" fontId="15" fillId="5" borderId="1" xfId="1" applyFont="1" applyFill="1" applyBorder="1" applyAlignment="1" applyProtection="1">
      <alignment horizontal="left" vertical="top" wrapText="1"/>
      <protection hidden="1"/>
    </xf>
    <xf numFmtId="0" fontId="15" fillId="5" borderId="0" xfId="1" applyFont="1" applyFill="1" applyAlignment="1" applyProtection="1">
      <alignment horizontal="left" vertical="top" wrapText="1"/>
      <protection hidden="1"/>
    </xf>
    <xf numFmtId="0" fontId="10" fillId="3" borderId="2" xfId="0" applyFont="1" applyFill="1" applyBorder="1" applyAlignment="1">
      <alignment horizontal="center" vertical="center" wrapText="1"/>
    </xf>
    <xf numFmtId="0" fontId="1" fillId="3" borderId="1" xfId="2" applyFont="1" applyFill="1" applyBorder="1" applyAlignment="1" applyProtection="1">
      <alignment horizontal="left" vertical="center" wrapText="1"/>
      <protection hidden="1"/>
    </xf>
    <xf numFmtId="0" fontId="1" fillId="3" borderId="1" xfId="2" applyFont="1" applyFill="1" applyBorder="1" applyAlignment="1" applyProtection="1">
      <alignment horizontal="center" vertical="top" wrapText="1"/>
      <protection hidden="1"/>
    </xf>
    <xf numFmtId="2" fontId="1" fillId="2" borderId="0" xfId="0" applyNumberFormat="1" applyFont="1" applyFill="1" applyAlignment="1">
      <alignment horizontal="center" wrapText="1"/>
    </xf>
    <xf numFmtId="0" fontId="0" fillId="0" borderId="0" xfId="0" applyAlignment="1">
      <alignment horizontal="left" vertical="top"/>
    </xf>
    <xf numFmtId="0" fontId="0" fillId="0" borderId="0" xfId="0" applyAlignment="1">
      <alignment horizontal="center" vertical="top"/>
    </xf>
    <xf numFmtId="2" fontId="1" fillId="2" borderId="1" xfId="0" applyNumberFormat="1" applyFont="1" applyFill="1" applyBorder="1" applyAlignment="1">
      <alignment horizontal="center" wrapText="1"/>
    </xf>
    <xf numFmtId="0" fontId="2" fillId="0" borderId="3" xfId="0" applyFont="1" applyBorder="1" applyAlignment="1">
      <alignment vertical="top" wrapText="1"/>
    </xf>
    <xf numFmtId="9" fontId="1" fillId="2" borderId="0" xfId="0" applyNumberFormat="1" applyFont="1" applyFill="1" applyAlignment="1">
      <alignment horizontal="center" wrapText="1"/>
    </xf>
    <xf numFmtId="0" fontId="2" fillId="0" borderId="1" xfId="0" applyFont="1" applyBorder="1" applyAlignment="1">
      <alignment horizontal="left" vertical="top"/>
    </xf>
    <xf numFmtId="0" fontId="10" fillId="4" borderId="1" xfId="2" applyFont="1" applyFill="1" applyBorder="1" applyAlignment="1" applyProtection="1">
      <alignment vertical="center" wrapText="1"/>
      <protection hidden="1"/>
    </xf>
    <xf numFmtId="0" fontId="10" fillId="4" borderId="1" xfId="2" applyFont="1" applyFill="1" applyBorder="1" applyAlignment="1" applyProtection="1">
      <alignment horizontal="center" vertical="center" wrapText="1"/>
      <protection hidden="1"/>
    </xf>
    <xf numFmtId="0" fontId="15" fillId="5" borderId="0" xfId="2" applyFont="1" applyFill="1" applyAlignment="1" applyProtection="1">
      <alignment horizontal="left" vertical="center"/>
      <protection hidden="1"/>
    </xf>
    <xf numFmtId="0" fontId="24" fillId="5" borderId="0" xfId="2" applyFont="1" applyFill="1" applyAlignment="1" applyProtection="1">
      <alignment horizontal="left" vertical="center"/>
      <protection hidden="1"/>
    </xf>
    <xf numFmtId="0" fontId="10" fillId="4" borderId="1" xfId="2" applyFont="1" applyFill="1" applyBorder="1" applyAlignment="1" applyProtection="1">
      <alignment vertical="center"/>
      <protection hidden="1"/>
    </xf>
    <xf numFmtId="0" fontId="11" fillId="5" borderId="1" xfId="2" applyFont="1" applyFill="1" applyBorder="1" applyAlignment="1" applyProtection="1">
      <alignment horizontal="center" vertical="top" wrapText="1"/>
      <protection locked="0" hidden="1"/>
    </xf>
    <xf numFmtId="0" fontId="11" fillId="5" borderId="1" xfId="2" applyFont="1" applyFill="1" applyBorder="1" applyAlignment="1" applyProtection="1">
      <alignment horizontal="center" vertical="top" wrapText="1"/>
      <protection hidden="1"/>
    </xf>
    <xf numFmtId="0" fontId="11" fillId="5" borderId="1" xfId="2" applyFont="1" applyFill="1" applyBorder="1" applyAlignment="1" applyProtection="1">
      <alignment horizontal="left" vertical="top" wrapText="1"/>
      <protection locked="0" hidden="1"/>
    </xf>
    <xf numFmtId="0" fontId="6" fillId="7" borderId="1" xfId="0" applyFont="1" applyFill="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165" fontId="2" fillId="0" borderId="0" xfId="0" applyNumberFormat="1" applyFont="1" applyAlignment="1" applyProtection="1">
      <alignment vertical="center"/>
      <protection hidden="1"/>
    </xf>
    <xf numFmtId="0" fontId="2" fillId="11" borderId="0" xfId="0" applyFont="1" applyFill="1" applyAlignment="1" applyProtection="1">
      <alignment vertical="center"/>
      <protection hidden="1"/>
    </xf>
    <xf numFmtId="165" fontId="2" fillId="11" borderId="0" xfId="0" applyNumberFormat="1" applyFont="1" applyFill="1" applyAlignment="1" applyProtection="1">
      <alignment vertical="center"/>
      <protection hidden="1"/>
    </xf>
    <xf numFmtId="0" fontId="1" fillId="3" borderId="1" xfId="0" applyFont="1" applyFill="1" applyBorder="1" applyAlignment="1" applyProtection="1">
      <alignment horizontal="center" wrapText="1"/>
      <protection hidden="1"/>
    </xf>
    <xf numFmtId="0" fontId="1" fillId="3" borderId="1" xfId="0" applyFont="1" applyFill="1" applyBorder="1" applyAlignment="1" applyProtection="1">
      <alignment wrapText="1"/>
      <protection hidden="1"/>
    </xf>
    <xf numFmtId="165" fontId="1" fillId="3" borderId="1" xfId="0" applyNumberFormat="1" applyFont="1" applyFill="1" applyBorder="1" applyAlignment="1" applyProtection="1">
      <alignment horizontal="center" wrapText="1"/>
      <protection hidden="1"/>
    </xf>
    <xf numFmtId="0" fontId="2" fillId="0" borderId="0" xfId="0" applyFont="1" applyAlignment="1" applyProtection="1">
      <alignment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9" fontId="2" fillId="0" borderId="1" xfId="0" applyNumberFormat="1" applyFont="1" applyBorder="1" applyAlignment="1" applyProtection="1">
      <alignment horizontal="center" vertical="center"/>
      <protection hidden="1"/>
    </xf>
    <xf numFmtId="9" fontId="2" fillId="0" borderId="0" xfId="0" applyNumberFormat="1" applyFont="1" applyAlignment="1" applyProtection="1">
      <alignment horizontal="center" vertical="center"/>
      <protection hidden="1"/>
    </xf>
    <xf numFmtId="9" fontId="1" fillId="4" borderId="1" xfId="0" applyNumberFormat="1"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0" xfId="0" applyFont="1" applyAlignment="1">
      <alignment vertical="top"/>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0" xfId="0" applyFont="1" applyAlignment="1">
      <alignment horizontal="left" vertical="top"/>
    </xf>
    <xf numFmtId="0" fontId="2" fillId="0" borderId="0" xfId="0" applyFont="1" applyAlignment="1" applyProtection="1">
      <alignment vertical="top"/>
      <protection hidden="1"/>
    </xf>
    <xf numFmtId="0" fontId="2" fillId="0" borderId="0" xfId="0" applyFont="1" applyAlignment="1" applyProtection="1">
      <alignment horizontal="center" vertical="center" wrapText="1"/>
      <protection hidden="1"/>
    </xf>
    <xf numFmtId="9" fontId="2" fillId="0" borderId="0" xfId="0" applyNumberFormat="1" applyFont="1" applyAlignment="1" applyProtection="1">
      <alignment horizontal="center" vertical="center" wrapText="1"/>
      <protection hidden="1"/>
    </xf>
    <xf numFmtId="0" fontId="2"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8" borderId="1" xfId="0" applyFont="1" applyFill="1" applyBorder="1" applyAlignment="1" applyProtection="1">
      <alignment horizontal="center" wrapText="1"/>
      <protection hidden="1"/>
    </xf>
    <xf numFmtId="0" fontId="2" fillId="8" borderId="1" xfId="0" applyFont="1" applyFill="1" applyBorder="1" applyAlignment="1" applyProtection="1">
      <alignment horizontal="left"/>
      <protection hidden="1"/>
    </xf>
    <xf numFmtId="0" fontId="2" fillId="0" borderId="0" xfId="0" applyFont="1" applyProtection="1">
      <protection hidden="1"/>
    </xf>
    <xf numFmtId="0" fontId="2" fillId="0" borderId="17" xfId="0" applyFont="1" applyBorder="1" applyAlignment="1" applyProtection="1">
      <alignment horizontal="left" vertical="center"/>
      <protection hidden="1"/>
    </xf>
    <xf numFmtId="0" fontId="2" fillId="0" borderId="18"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164" fontId="2" fillId="0" borderId="0" xfId="0" applyNumberFormat="1" applyFont="1" applyAlignment="1" applyProtection="1">
      <alignment vertical="top"/>
      <protection hidden="1"/>
    </xf>
    <xf numFmtId="0" fontId="2" fillId="10" borderId="1" xfId="0"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8" borderId="14" xfId="0" applyFont="1" applyFill="1" applyBorder="1" applyAlignment="1" applyProtection="1">
      <alignment horizontal="center" wrapText="1"/>
      <protection hidden="1"/>
    </xf>
    <xf numFmtId="2" fontId="2" fillId="0" borderId="1" xfId="0" applyNumberFormat="1" applyFont="1" applyBorder="1" applyAlignment="1" applyProtection="1">
      <alignment horizontal="center" vertical="center" wrapText="1"/>
      <protection hidden="1"/>
    </xf>
    <xf numFmtId="0" fontId="1" fillId="15" borderId="1" xfId="0" applyFont="1" applyFill="1" applyBorder="1" applyAlignment="1" applyProtection="1">
      <alignment horizontal="center" vertical="center" wrapText="1"/>
      <protection hidden="1"/>
    </xf>
    <xf numFmtId="2" fontId="1" fillId="15" borderId="1" xfId="0" applyNumberFormat="1" applyFont="1" applyFill="1" applyBorder="1" applyAlignment="1" applyProtection="1">
      <alignment horizontal="center" vertical="center" wrapText="1"/>
      <protection hidden="1"/>
    </xf>
    <xf numFmtId="9" fontId="1" fillId="15" borderId="1" xfId="0" applyNumberFormat="1"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protection locked="0" hidden="1"/>
    </xf>
    <xf numFmtId="2" fontId="2" fillId="0" borderId="1" xfId="0" applyNumberFormat="1" applyFont="1" applyBorder="1" applyAlignment="1" applyProtection="1">
      <alignment horizontal="center" vertical="center"/>
      <protection locked="0" hidden="1"/>
    </xf>
    <xf numFmtId="0" fontId="12" fillId="5" borderId="1" xfId="2" applyFont="1" applyFill="1" applyBorder="1" applyAlignment="1" applyProtection="1">
      <alignment horizontal="center" vertical="top" wrapText="1"/>
      <protection locked="0" hidden="1"/>
    </xf>
    <xf numFmtId="0" fontId="11" fillId="5" borderId="1" xfId="2" applyFont="1" applyFill="1" applyBorder="1" applyAlignment="1" applyProtection="1">
      <alignment vertical="top" wrapText="1"/>
      <protection locked="0" hidden="1"/>
    </xf>
    <xf numFmtId="0" fontId="0" fillId="0" borderId="0" xfId="0" applyProtection="1">
      <protection hidden="1"/>
    </xf>
    <xf numFmtId="0" fontId="0" fillId="0" borderId="0" xfId="0" applyAlignment="1" applyProtection="1">
      <alignment horizontal="left" vertical="top"/>
      <protection hidden="1"/>
    </xf>
    <xf numFmtId="0" fontId="2" fillId="0" borderId="0" xfId="0" applyFont="1" applyAlignment="1" applyProtection="1">
      <alignment horizontal="right" vertical="center" wrapText="1"/>
      <protection hidden="1"/>
    </xf>
    <xf numFmtId="0" fontId="6" fillId="0" borderId="1" xfId="0" applyFont="1" applyBorder="1" applyAlignment="1" applyProtection="1">
      <alignment vertical="center" wrapText="1"/>
      <protection hidden="1"/>
    </xf>
    <xf numFmtId="0" fontId="28" fillId="4" borderId="0" xfId="5" applyFont="1" applyFill="1" applyAlignment="1">
      <alignment horizontal="center" vertical="top"/>
    </xf>
    <xf numFmtId="0" fontId="30" fillId="0" borderId="0" xfId="0" applyFont="1" applyAlignment="1">
      <alignment vertical="top"/>
    </xf>
    <xf numFmtId="0" fontId="7" fillId="0" borderId="0" xfId="5" applyAlignment="1">
      <alignment horizontal="center" vertical="top"/>
    </xf>
    <xf numFmtId="0" fontId="30" fillId="0" borderId="0" xfId="0" applyFont="1" applyAlignment="1">
      <alignment vertical="top" wrapText="1"/>
    </xf>
    <xf numFmtId="0" fontId="30" fillId="0" borderId="0" xfId="0" applyFont="1" applyAlignment="1">
      <alignment horizontal="left" vertical="top" indent="1"/>
    </xf>
    <xf numFmtId="0" fontId="30" fillId="0" borderId="0" xfId="0" applyFont="1" applyAlignment="1">
      <alignment horizontal="left" vertical="top" wrapText="1"/>
    </xf>
    <xf numFmtId="0" fontId="31" fillId="5" borderId="0" xfId="2" applyFont="1" applyFill="1" applyAlignment="1" applyProtection="1">
      <alignment horizontal="left" vertical="center"/>
      <protection hidden="1"/>
    </xf>
    <xf numFmtId="0" fontId="30" fillId="0" borderId="0" xfId="0" applyFont="1" applyAlignment="1">
      <alignment horizontal="left" vertical="top" wrapText="1" indent="2"/>
    </xf>
    <xf numFmtId="0" fontId="26" fillId="0" borderId="0" xfId="0" applyFont="1" applyAlignment="1" applyProtection="1">
      <alignment horizontal="center" vertical="center" wrapText="1"/>
      <protection hidden="1"/>
    </xf>
    <xf numFmtId="0" fontId="26" fillId="11" borderId="0" xfId="0" applyFont="1" applyFill="1" applyAlignment="1" applyProtection="1">
      <alignment horizontal="center" vertical="center" wrapText="1"/>
      <protection hidden="1"/>
    </xf>
    <xf numFmtId="0" fontId="6" fillId="7" borderId="1" xfId="0" applyFont="1" applyFill="1" applyBorder="1" applyAlignment="1" applyProtection="1">
      <alignment horizontal="right" vertical="center"/>
      <protection hidden="1"/>
    </xf>
    <xf numFmtId="0" fontId="2" fillId="0" borderId="1" xfId="0" applyFont="1" applyBorder="1" applyAlignment="1" applyProtection="1">
      <alignment horizontal="right" vertical="center" wrapText="1"/>
      <protection hidden="1"/>
    </xf>
    <xf numFmtId="0" fontId="6" fillId="7" borderId="1" xfId="0" applyFont="1" applyFill="1" applyBorder="1" applyAlignment="1" applyProtection="1">
      <alignment horizontal="center" wrapText="1"/>
      <protection hidden="1"/>
    </xf>
    <xf numFmtId="0" fontId="2" fillId="0" borderId="1" xfId="0" applyFont="1" applyBorder="1" applyAlignment="1" applyProtection="1">
      <alignment horizontal="center" vertical="center" wrapText="1"/>
      <protection locked="0" hidden="1"/>
    </xf>
    <xf numFmtId="0" fontId="0" fillId="17" borderId="0" xfId="0" applyFill="1" applyAlignment="1" applyProtection="1">
      <alignment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right" vertical="top"/>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2" fillId="14" borderId="12" xfId="0" applyFont="1" applyFill="1" applyBorder="1" applyAlignment="1" applyProtection="1">
      <alignment vertical="center" wrapText="1"/>
      <protection hidden="1"/>
    </xf>
    <xf numFmtId="0" fontId="2" fillId="14" borderId="10" xfId="0" applyFont="1" applyFill="1" applyBorder="1" applyAlignment="1" applyProtection="1">
      <alignment vertical="center" wrapText="1"/>
      <protection hidden="1"/>
    </xf>
    <xf numFmtId="40" fontId="2" fillId="10" borderId="1" xfId="0" applyNumberFormat="1" applyFont="1" applyFill="1" applyBorder="1" applyAlignment="1" applyProtection="1">
      <alignment horizontal="center" vertical="center" wrapTex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vertical="top" wrapText="1"/>
      <protection hidden="1"/>
    </xf>
    <xf numFmtId="0" fontId="1" fillId="3" borderId="2" xfId="0" applyFont="1" applyFill="1" applyBorder="1" applyAlignment="1" applyProtection="1">
      <alignment wrapText="1"/>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2" fillId="0" borderId="2" xfId="0" applyFont="1" applyBorder="1" applyAlignment="1" applyProtection="1">
      <alignment vertical="top" wrapText="1"/>
      <protection hidden="1"/>
    </xf>
    <xf numFmtId="0" fontId="2" fillId="0" borderId="2" xfId="0" applyFont="1" applyBorder="1" applyAlignment="1" applyProtection="1">
      <alignment horizontal="center" vertical="top" wrapText="1"/>
      <protection hidden="1"/>
    </xf>
    <xf numFmtId="0" fontId="2" fillId="0" borderId="3" xfId="0" applyFont="1" applyBorder="1" applyAlignment="1" applyProtection="1">
      <alignment horizontal="center" vertical="top" wrapText="1"/>
      <protection hidden="1"/>
    </xf>
    <xf numFmtId="0" fontId="2" fillId="0" borderId="4" xfId="0" applyFont="1" applyBorder="1" applyAlignment="1" applyProtection="1">
      <alignment vertical="top" wrapText="1"/>
      <protection hidden="1"/>
    </xf>
    <xf numFmtId="0" fontId="2" fillId="0" borderId="5" xfId="0" applyFont="1" applyBorder="1" applyAlignment="1" applyProtection="1">
      <alignment vertical="top" wrapText="1"/>
      <protection hidden="1"/>
    </xf>
    <xf numFmtId="0" fontId="2" fillId="0" borderId="6" xfId="0" applyFont="1" applyBorder="1" applyAlignment="1" applyProtection="1">
      <alignment vertical="top" wrapText="1"/>
      <protection hidden="1"/>
    </xf>
    <xf numFmtId="0" fontId="2" fillId="0" borderId="6" xfId="0" applyFont="1" applyBorder="1" applyAlignment="1" applyProtection="1">
      <alignment horizontal="center" vertical="top" wrapText="1"/>
      <protection hidden="1"/>
    </xf>
    <xf numFmtId="0" fontId="2" fillId="0" borderId="7" xfId="0" applyFont="1" applyBorder="1" applyAlignment="1" applyProtection="1">
      <alignment horizontal="center" vertical="top" wrapText="1"/>
      <protection hidden="1"/>
    </xf>
    <xf numFmtId="0" fontId="2" fillId="0" borderId="0" xfId="0" applyFont="1" applyAlignment="1" applyProtection="1">
      <alignment horizontal="center"/>
      <protection hidden="1"/>
    </xf>
    <xf numFmtId="0" fontId="6" fillId="8" borderId="1" xfId="0" applyFont="1" applyFill="1" applyBorder="1" applyAlignment="1" applyProtection="1">
      <alignment horizontal="center" vertical="center" wrapText="1"/>
      <protection hidden="1"/>
    </xf>
    <xf numFmtId="0" fontId="35" fillId="0" borderId="0" xfId="0" applyFont="1" applyAlignment="1" applyProtection="1">
      <alignment vertical="center"/>
      <protection hidden="1"/>
    </xf>
    <xf numFmtId="166" fontId="1" fillId="2" borderId="1" xfId="0" applyNumberFormat="1" applyFont="1" applyFill="1" applyBorder="1" applyAlignment="1">
      <alignment horizontal="center" wrapText="1"/>
    </xf>
    <xf numFmtId="0" fontId="1" fillId="2" borderId="1" xfId="0" applyFont="1" applyFill="1" applyBorder="1"/>
    <xf numFmtId="0" fontId="2" fillId="0" borderId="1" xfId="0" applyFont="1" applyBorder="1" applyAlignment="1">
      <alignment vertical="top"/>
    </xf>
    <xf numFmtId="0" fontId="2" fillId="0" borderId="0" xfId="0" applyFont="1" applyAlignment="1">
      <alignment horizontal="center" vertical="top"/>
    </xf>
    <xf numFmtId="0" fontId="2" fillId="0" borderId="13" xfId="0" applyFont="1" applyBorder="1" applyAlignment="1">
      <alignment vertical="top"/>
    </xf>
    <xf numFmtId="9" fontId="2" fillId="0" borderId="0" xfId="0" applyNumberFormat="1" applyFont="1" applyAlignment="1">
      <alignment horizontal="center" vertical="top"/>
    </xf>
    <xf numFmtId="2" fontId="2" fillId="0" borderId="0" xfId="0" applyNumberFormat="1" applyFont="1" applyAlignment="1">
      <alignment horizontal="center" vertical="top"/>
    </xf>
    <xf numFmtId="166" fontId="2" fillId="0" borderId="0" xfId="0" applyNumberFormat="1" applyFont="1" applyAlignment="1">
      <alignment horizontal="center" vertical="top"/>
    </xf>
    <xf numFmtId="0" fontId="36" fillId="0" borderId="1" xfId="0" applyFont="1" applyBorder="1" applyAlignment="1" applyProtection="1">
      <alignment horizontal="center" vertical="center" wrapText="1"/>
      <protection hidden="1"/>
    </xf>
    <xf numFmtId="0" fontId="36" fillId="0" borderId="1" xfId="0" applyFont="1" applyBorder="1" applyAlignment="1" applyProtection="1">
      <alignment horizontal="left" vertical="center" wrapText="1"/>
      <protection hidden="1"/>
    </xf>
    <xf numFmtId="0" fontId="36" fillId="0" borderId="1" xfId="0" applyFont="1" applyBorder="1" applyAlignment="1" applyProtection="1">
      <alignment vertical="center" wrapText="1"/>
      <protection hidden="1"/>
    </xf>
    <xf numFmtId="0" fontId="36" fillId="0" borderId="12" xfId="0" applyFont="1" applyBorder="1" applyAlignment="1" applyProtection="1">
      <alignment horizontal="center" vertical="center" wrapText="1"/>
      <protection hidden="1"/>
    </xf>
    <xf numFmtId="0" fontId="37" fillId="0" borderId="0" xfId="0" applyFont="1" applyAlignment="1" applyProtection="1">
      <alignment vertical="center"/>
      <protection hidden="1"/>
    </xf>
    <xf numFmtId="165" fontId="37" fillId="0" borderId="0" xfId="0" applyNumberFormat="1" applyFont="1" applyAlignment="1" applyProtection="1">
      <alignment vertical="center"/>
      <protection hidden="1"/>
    </xf>
    <xf numFmtId="0" fontId="6" fillId="7" borderId="1" xfId="0" applyFont="1" applyFill="1" applyBorder="1" applyAlignment="1" applyProtection="1">
      <alignment wrapText="1"/>
      <protection hidden="1"/>
    </xf>
    <xf numFmtId="0" fontId="2" fillId="0" borderId="0" xfId="0" applyFont="1" applyAlignment="1" applyProtection="1">
      <alignment horizontal="center" wrapText="1"/>
      <protection hidden="1"/>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center"/>
      <protection locked="0"/>
    </xf>
    <xf numFmtId="0" fontId="35" fillId="0" borderId="0" xfId="0" applyFont="1" applyAlignment="1" applyProtection="1">
      <alignment horizontal="center" vertical="center"/>
      <protection hidden="1"/>
    </xf>
    <xf numFmtId="0" fontId="2" fillId="0" borderId="0" xfId="0" applyFont="1" applyAlignment="1">
      <alignment horizontal="left" vertical="top" wrapText="1"/>
    </xf>
    <xf numFmtId="166" fontId="2" fillId="0" borderId="0" xfId="0" applyNumberFormat="1" applyFont="1" applyAlignment="1">
      <alignment horizontal="left" vertical="top" wrapText="1"/>
    </xf>
    <xf numFmtId="166" fontId="2" fillId="0" borderId="0" xfId="0" applyNumberFormat="1" applyFont="1" applyAlignment="1">
      <alignment vertical="top" wrapText="1"/>
    </xf>
    <xf numFmtId="0" fontId="6" fillId="14" borderId="0" xfId="0" applyFont="1" applyFill="1" applyAlignment="1" applyProtection="1">
      <alignment vertical="center" wrapText="1"/>
      <protection hidden="1"/>
    </xf>
    <xf numFmtId="0" fontId="2" fillId="0" borderId="1" xfId="0" applyFont="1" applyBorder="1" applyAlignment="1" applyProtection="1">
      <alignment vertical="center"/>
      <protection hidden="1"/>
    </xf>
    <xf numFmtId="0" fontId="1" fillId="15" borderId="0" xfId="0" applyFont="1" applyFill="1" applyAlignment="1" applyProtection="1">
      <alignment vertical="center"/>
      <protection hidden="1"/>
    </xf>
    <xf numFmtId="9" fontId="2" fillId="0" borderId="0" xfId="0" applyNumberFormat="1" applyFont="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horizontal="right" vertical="center" wrapText="1" indent="1"/>
      <protection hidden="1"/>
    </xf>
    <xf numFmtId="0" fontId="6" fillId="0" borderId="0" xfId="0" applyFont="1" applyAlignment="1" applyProtection="1">
      <alignment horizontal="right" vertical="center" indent="1"/>
      <protection hidden="1"/>
    </xf>
    <xf numFmtId="14" fontId="21" fillId="0" borderId="0" xfId="0" applyNumberFormat="1" applyFont="1" applyAlignment="1" applyProtection="1">
      <alignment horizontal="left" vertical="center"/>
      <protection hidden="1"/>
    </xf>
    <xf numFmtId="0" fontId="21" fillId="0" borderId="1" xfId="0" applyFont="1" applyBorder="1" applyAlignment="1" applyProtection="1">
      <alignment vertical="center"/>
      <protection hidden="1"/>
    </xf>
    <xf numFmtId="14" fontId="2" fillId="0" borderId="1" xfId="0" applyNumberFormat="1" applyFont="1" applyBorder="1" applyAlignment="1" applyProtection="1">
      <alignment horizontal="center" vertical="center"/>
      <protection locked="0"/>
    </xf>
    <xf numFmtId="0" fontId="11" fillId="5" borderId="0" xfId="2" applyFont="1" applyFill="1" applyAlignment="1" applyProtection="1">
      <alignment horizontal="right" vertical="center"/>
      <protection hidden="1"/>
    </xf>
    <xf numFmtId="0" fontId="0" fillId="0" borderId="1" xfId="0" applyBorder="1" applyAlignment="1" applyProtection="1">
      <alignment horizontal="left" vertical="top" wrapText="1"/>
      <protection locked="0"/>
    </xf>
    <xf numFmtId="0" fontId="0" fillId="0" borderId="0" xfId="0" applyAlignment="1">
      <alignment vertical="top" wrapText="1"/>
    </xf>
    <xf numFmtId="0" fontId="22" fillId="14" borderId="1" xfId="0" applyFont="1" applyFill="1" applyBorder="1" applyAlignment="1">
      <alignment vertical="center" wrapText="1"/>
    </xf>
    <xf numFmtId="0" fontId="6" fillId="19" borderId="0" xfId="0" applyFont="1" applyFill="1" applyAlignment="1" applyProtection="1">
      <alignment horizontal="left" vertical="top" wrapText="1"/>
      <protection hidden="1"/>
    </xf>
    <xf numFmtId="0" fontId="6" fillId="14" borderId="12" xfId="0" applyFont="1" applyFill="1" applyBorder="1" applyAlignment="1" applyProtection="1">
      <alignment horizontal="right" vertical="center" wrapText="1"/>
      <protection hidden="1"/>
    </xf>
    <xf numFmtId="0" fontId="9" fillId="2" borderId="16" xfId="0" applyFont="1" applyFill="1" applyBorder="1" applyAlignment="1" applyProtection="1">
      <alignment horizontal="center" vertical="center" wrapText="1"/>
      <protection hidden="1"/>
    </xf>
    <xf numFmtId="0" fontId="48" fillId="2" borderId="16"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wrapText="1"/>
      <protection hidden="1"/>
    </xf>
    <xf numFmtId="0" fontId="44" fillId="20" borderId="14" xfId="0" applyFont="1" applyFill="1" applyBorder="1" applyAlignment="1" applyProtection="1">
      <alignment horizontal="left" vertical="top" wrapText="1"/>
      <protection hidden="1"/>
    </xf>
    <xf numFmtId="0" fontId="44" fillId="20" borderId="14" xfId="0" applyFont="1" applyFill="1" applyBorder="1" applyAlignment="1" applyProtection="1">
      <alignment vertical="top" wrapText="1"/>
      <protection hidden="1"/>
    </xf>
    <xf numFmtId="0" fontId="2" fillId="0" borderId="0" xfId="0" applyFont="1" applyAlignment="1" applyProtection="1">
      <alignment horizontal="center" vertical="center"/>
      <protection locked="0"/>
    </xf>
    <xf numFmtId="0" fontId="51" fillId="7" borderId="1" xfId="0" applyFont="1" applyFill="1" applyBorder="1" applyAlignment="1" applyProtection="1">
      <alignment vertical="center"/>
      <protection hidden="1"/>
    </xf>
    <xf numFmtId="0" fontId="52" fillId="0" borderId="0" xfId="0" applyFont="1" applyAlignment="1" applyProtection="1">
      <alignment vertical="center"/>
      <protection hidden="1"/>
    </xf>
    <xf numFmtId="0" fontId="52"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53" fillId="0" borderId="0" xfId="0" applyFont="1" applyAlignment="1" applyProtection="1">
      <alignment vertical="center"/>
      <protection hidden="1"/>
    </xf>
    <xf numFmtId="0" fontId="52" fillId="0" borderId="0" xfId="0" applyFont="1" applyAlignment="1" applyProtection="1">
      <alignment horizontal="right" vertical="center" wrapText="1"/>
      <protection hidden="1"/>
    </xf>
    <xf numFmtId="0" fontId="52" fillId="0" borderId="0" xfId="0" applyFont="1" applyAlignment="1" applyProtection="1">
      <alignment vertical="center" wrapText="1"/>
      <protection hidden="1"/>
    </xf>
    <xf numFmtId="0" fontId="51" fillId="0" borderId="1" xfId="0" applyFont="1" applyBorder="1" applyAlignment="1" applyProtection="1">
      <alignment vertical="center" wrapText="1"/>
      <protection hidden="1"/>
    </xf>
    <xf numFmtId="0" fontId="52" fillId="0" borderId="0" xfId="0" applyFont="1" applyAlignment="1" applyProtection="1">
      <alignment horizontal="center" vertical="center" wrapText="1"/>
      <protection hidden="1"/>
    </xf>
    <xf numFmtId="0" fontId="52" fillId="0" borderId="1" xfId="0" applyFont="1" applyBorder="1" applyAlignment="1" applyProtection="1">
      <alignment vertical="center" wrapText="1"/>
      <protection hidden="1"/>
    </xf>
    <xf numFmtId="14" fontId="52" fillId="0" borderId="0" xfId="0" applyNumberFormat="1" applyFont="1" applyAlignment="1" applyProtection="1">
      <alignment horizontal="center" vertical="center"/>
      <protection locked="0"/>
    </xf>
    <xf numFmtId="0" fontId="2" fillId="11" borderId="0" xfId="0" applyFont="1" applyFill="1" applyAlignment="1" applyProtection="1">
      <alignment vertical="center" wrapText="1"/>
      <protection hidden="1"/>
    </xf>
    <xf numFmtId="14" fontId="52" fillId="0" borderId="0" xfId="0" applyNumberFormat="1" applyFont="1" applyAlignment="1" applyProtection="1">
      <alignment horizontal="right" vertical="center"/>
      <protection hidden="1"/>
    </xf>
    <xf numFmtId="0" fontId="0" fillId="0" borderId="0" xfId="0" applyAlignment="1" applyProtection="1">
      <alignment horizontal="left" vertical="top" wrapText="1"/>
      <protection hidden="1"/>
    </xf>
    <xf numFmtId="14" fontId="52" fillId="0" borderId="0" xfId="0" applyNumberFormat="1" applyFont="1" applyAlignment="1" applyProtection="1">
      <alignment vertical="center" wrapText="1"/>
      <protection hidden="1"/>
    </xf>
    <xf numFmtId="14" fontId="52" fillId="0" borderId="0" xfId="0" applyNumberFormat="1" applyFont="1" applyAlignment="1" applyProtection="1">
      <alignment horizontal="center" vertical="center"/>
      <protection hidden="1"/>
    </xf>
    <xf numFmtId="0" fontId="52" fillId="0" borderId="0" xfId="0" applyFont="1" applyAlignment="1" applyProtection="1">
      <alignment horizontal="center" vertical="center"/>
      <protection locked="0" hidden="1"/>
    </xf>
    <xf numFmtId="14" fontId="52" fillId="0" borderId="0" xfId="0"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 fillId="0" borderId="0" xfId="0" applyFont="1" applyAlignment="1" applyProtection="1">
      <alignment horizontal="center" vertical="center"/>
      <protection locked="0" hidden="1"/>
    </xf>
    <xf numFmtId="0" fontId="11" fillId="5" borderId="1" xfId="7" applyFont="1" applyFill="1" applyBorder="1" applyAlignment="1" applyProtection="1">
      <alignment horizontal="left" vertical="top" wrapText="1"/>
      <protection locked="0" hidden="1"/>
    </xf>
    <xf numFmtId="0" fontId="12" fillId="5" borderId="1" xfId="7" applyFont="1" applyFill="1" applyBorder="1" applyAlignment="1" applyProtection="1">
      <alignment horizontal="center" vertical="top" wrapText="1"/>
      <protection locked="0" hidden="1"/>
    </xf>
    <xf numFmtId="0" fontId="11" fillId="5" borderId="1" xfId="7" applyFont="1" applyFill="1" applyBorder="1" applyAlignment="1" applyProtection="1">
      <alignment vertical="top" wrapText="1"/>
      <protection locked="0" hidden="1"/>
    </xf>
    <xf numFmtId="14" fontId="2" fillId="0" borderId="14" xfId="0" applyNumberFormat="1" applyFont="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center" vertical="center" textRotation="90" wrapText="1"/>
      <protection hidden="1"/>
    </xf>
    <xf numFmtId="0" fontId="2" fillId="0" borderId="0" xfId="0" applyFont="1" applyAlignment="1" applyProtection="1">
      <alignment horizontal="lef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left"/>
      <protection hidden="1"/>
    </xf>
    <xf numFmtId="0" fontId="1" fillId="3" borderId="1" xfId="0" applyFont="1" applyFill="1" applyBorder="1" applyAlignment="1" applyProtection="1">
      <alignment horizontal="center" vertical="center" wrapText="1"/>
      <protection hidden="1"/>
    </xf>
    <xf numFmtId="0" fontId="2" fillId="0" borderId="0" xfId="0" applyFont="1" applyAlignment="1" applyProtection="1">
      <alignment horizontal="left" wrapText="1"/>
      <protection hidden="1"/>
    </xf>
    <xf numFmtId="0" fontId="16" fillId="0" borderId="1" xfId="0" applyFont="1" applyBorder="1" applyAlignment="1" applyProtection="1">
      <alignment horizontal="left" vertical="center"/>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center"/>
      <protection locked="0" hidden="1"/>
    </xf>
    <xf numFmtId="0" fontId="16" fillId="0" borderId="0" xfId="0" applyFont="1" applyAlignment="1" applyProtection="1">
      <alignment horizontal="left" vertical="center"/>
      <protection hidden="1"/>
    </xf>
    <xf numFmtId="0" fontId="1" fillId="3" borderId="14" xfId="0" applyFont="1" applyFill="1" applyBorder="1" applyAlignment="1" applyProtection="1">
      <alignment horizontal="center" vertical="center" wrapText="1"/>
      <protection hidden="1"/>
    </xf>
    <xf numFmtId="0" fontId="2" fillId="0" borderId="0" xfId="0" applyFont="1" applyAlignment="1" applyProtection="1">
      <alignment horizontal="center" vertical="top"/>
      <protection hidden="1"/>
    </xf>
    <xf numFmtId="0" fontId="21" fillId="0" borderId="1" xfId="0" applyFont="1" applyBorder="1" applyAlignment="1" applyProtection="1">
      <alignment horizontal="center" vertical="center"/>
      <protection hidden="1"/>
    </xf>
    <xf numFmtId="0" fontId="2" fillId="0" borderId="14"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10" fillId="4" borderId="0" xfId="0" applyFont="1" applyFill="1" applyAlignment="1" applyProtection="1">
      <alignment horizontal="center" vertical="center"/>
      <protection hidden="1"/>
    </xf>
    <xf numFmtId="0" fontId="28" fillId="15" borderId="0" xfId="0" applyFont="1" applyFill="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center" wrapText="1"/>
      <protection hidden="1"/>
    </xf>
    <xf numFmtId="0" fontId="44" fillId="0" borderId="0" xfId="0" applyFont="1" applyAlignment="1" applyProtection="1">
      <alignment horizontal="center" vertical="center"/>
      <protection hidden="1"/>
    </xf>
    <xf numFmtId="0" fontId="0" fillId="0" borderId="0" xfId="0" applyAlignment="1" applyProtection="1">
      <alignment horizontal="left" vertical="center" wrapText="1" indent="2"/>
      <protection hidden="1"/>
    </xf>
    <xf numFmtId="0" fontId="0" fillId="0" borderId="0" xfId="0" applyAlignment="1" applyProtection="1">
      <alignment horizontal="left" vertical="center" indent="2"/>
      <protection hidden="1"/>
    </xf>
    <xf numFmtId="0" fontId="7" fillId="0" borderId="0" xfId="5" applyAlignment="1" applyProtection="1">
      <alignment horizontal="left" vertical="center" indent="2"/>
      <protection hidden="1"/>
    </xf>
    <xf numFmtId="0" fontId="1" fillId="15" borderId="0" xfId="0" applyFont="1" applyFill="1" applyAlignment="1" applyProtection="1">
      <alignment horizontal="center" vertical="center"/>
      <protection hidden="1"/>
    </xf>
    <xf numFmtId="0" fontId="41" fillId="0" borderId="0" xfId="0" applyFont="1" applyAlignment="1" applyProtection="1">
      <alignment horizontal="center" vertical="top"/>
      <protection hidden="1"/>
    </xf>
    <xf numFmtId="0" fontId="37" fillId="0" borderId="0" xfId="0" applyFont="1" applyAlignment="1" applyProtection="1">
      <alignment horizontal="center" vertical="top"/>
      <protection hidden="1"/>
    </xf>
    <xf numFmtId="0" fontId="49" fillId="0" borderId="0" xfId="0" applyFont="1" applyAlignment="1" applyProtection="1">
      <alignment horizontal="center" vertical="top"/>
      <protection hidden="1"/>
    </xf>
    <xf numFmtId="0" fontId="7" fillId="0" borderId="0" xfId="5" applyAlignment="1" applyProtection="1">
      <alignment horizontal="center" vertical="center"/>
      <protection hidden="1"/>
    </xf>
    <xf numFmtId="0" fontId="1" fillId="4" borderId="0" xfId="2" applyFont="1" applyFill="1" applyAlignment="1" applyProtection="1">
      <alignment horizontal="center" vertical="center"/>
      <protection hidden="1"/>
    </xf>
    <xf numFmtId="0" fontId="11" fillId="5" borderId="0" xfId="2" applyFont="1" applyFill="1" applyAlignment="1" applyProtection="1">
      <alignment horizontal="center" vertical="top"/>
      <protection hidden="1"/>
    </xf>
    <xf numFmtId="0" fontId="12" fillId="5" borderId="0" xfId="2" applyFont="1" applyFill="1" applyAlignment="1" applyProtection="1">
      <alignment horizontal="center" vertical="center" wrapText="1"/>
      <protection hidden="1"/>
    </xf>
    <xf numFmtId="0" fontId="11" fillId="5" borderId="8" xfId="2" applyFont="1" applyFill="1" applyBorder="1" applyAlignment="1" applyProtection="1">
      <alignment horizontal="center" vertical="top"/>
      <protection hidden="1"/>
    </xf>
    <xf numFmtId="0" fontId="16" fillId="0" borderId="1" xfId="2" applyFont="1" applyBorder="1" applyAlignment="1" applyProtection="1">
      <alignment horizontal="left" vertical="top" wrapText="1"/>
      <protection hidden="1"/>
    </xf>
    <xf numFmtId="0" fontId="9" fillId="4" borderId="8" xfId="5" applyFont="1" applyFill="1" applyBorder="1" applyAlignment="1">
      <alignment horizontal="center" vertical="center"/>
    </xf>
    <xf numFmtId="0" fontId="14" fillId="0" borderId="10" xfId="5" applyFont="1" applyBorder="1" applyAlignment="1">
      <alignment horizontal="center" vertical="top"/>
    </xf>
    <xf numFmtId="0" fontId="8" fillId="0" borderId="0" xfId="5" applyFont="1" applyAlignment="1" applyProtection="1">
      <alignment horizontal="center" vertical="center" wrapText="1"/>
      <protection hidden="1"/>
    </xf>
    <xf numFmtId="0" fontId="8" fillId="0" borderId="9" xfId="5" applyFont="1" applyBorder="1" applyAlignment="1" applyProtection="1">
      <alignment horizontal="center" vertical="center" wrapText="1"/>
      <protection hidden="1"/>
    </xf>
    <xf numFmtId="0" fontId="34" fillId="5" borderId="0" xfId="1" applyFont="1" applyFill="1" applyAlignment="1" applyProtection="1">
      <alignment horizontal="left" vertical="top" wrapText="1" indent="1"/>
      <protection hidden="1"/>
    </xf>
    <xf numFmtId="0" fontId="15" fillId="5" borderId="0" xfId="1" applyFont="1" applyFill="1" applyAlignment="1" applyProtection="1">
      <alignment horizontal="left" vertical="top" wrapText="1" indent="1"/>
      <protection hidden="1"/>
    </xf>
    <xf numFmtId="0" fontId="20" fillId="4" borderId="1" xfId="1" applyFont="1" applyFill="1" applyBorder="1" applyAlignment="1" applyProtection="1">
      <alignment horizontal="center" vertical="center" wrapText="1"/>
      <protection hidden="1"/>
    </xf>
    <xf numFmtId="0" fontId="0" fillId="17" borderId="0" xfId="0" applyFill="1" applyAlignment="1" applyProtection="1">
      <alignment horizontal="center" vertical="center"/>
      <protection hidden="1"/>
    </xf>
    <xf numFmtId="0" fontId="34" fillId="5" borderId="0" xfId="1" applyFont="1" applyFill="1" applyAlignment="1" applyProtection="1">
      <alignment horizontal="left" vertical="top" wrapText="1"/>
      <protection hidden="1"/>
    </xf>
    <xf numFmtId="0" fontId="33" fillId="5" borderId="0" xfId="5" applyFont="1" applyFill="1" applyAlignment="1" applyProtection="1">
      <alignment horizontal="center" vertical="center" wrapText="1"/>
      <protection hidden="1"/>
    </xf>
    <xf numFmtId="0" fontId="37" fillId="0" borderId="19" xfId="0" applyFont="1" applyBorder="1" applyAlignment="1" applyProtection="1">
      <alignment vertical="center" wrapText="1"/>
      <protection hidden="1"/>
    </xf>
    <xf numFmtId="0" fontId="37" fillId="0" borderId="0" xfId="0" applyFont="1" applyAlignment="1" applyProtection="1">
      <alignment vertical="center" wrapText="1"/>
      <protection hidden="1"/>
    </xf>
    <xf numFmtId="0" fontId="2" fillId="0" borderId="1" xfId="0" applyFont="1" applyBorder="1" applyAlignment="1" applyProtection="1">
      <alignment horizontal="right" vertical="center"/>
      <protection hidden="1"/>
    </xf>
    <xf numFmtId="0" fontId="1" fillId="4" borderId="1" xfId="0" applyFont="1" applyFill="1" applyBorder="1" applyAlignment="1" applyProtection="1">
      <alignment horizontal="center" vertical="center"/>
      <protection hidden="1"/>
    </xf>
    <xf numFmtId="0" fontId="6" fillId="8" borderId="1" xfId="0" applyFont="1" applyFill="1" applyBorder="1" applyAlignment="1" applyProtection="1">
      <alignment vertical="center"/>
      <protection hidden="1"/>
    </xf>
    <xf numFmtId="0" fontId="6" fillId="8" borderId="1" xfId="0" applyFont="1" applyFill="1" applyBorder="1" applyAlignment="1" applyProtection="1">
      <alignment horizontal="right" vertical="center"/>
      <protection hidden="1"/>
    </xf>
    <xf numFmtId="0" fontId="1" fillId="4" borderId="12" xfId="0" applyFont="1" applyFill="1" applyBorder="1" applyAlignment="1" applyProtection="1">
      <alignment horizontal="right" vertical="center"/>
      <protection hidden="1"/>
    </xf>
    <xf numFmtId="0" fontId="1" fillId="4" borderId="10" xfId="0" applyFont="1" applyFill="1" applyBorder="1" applyAlignment="1" applyProtection="1">
      <alignment horizontal="right" vertical="center"/>
      <protection hidden="1"/>
    </xf>
    <xf numFmtId="0" fontId="1" fillId="4" borderId="13" xfId="0" applyFont="1" applyFill="1" applyBorder="1" applyAlignment="1" applyProtection="1">
      <alignment horizontal="right" vertical="center"/>
      <protection hidden="1"/>
    </xf>
    <xf numFmtId="0" fontId="1" fillId="4" borderId="12"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2" fillId="11" borderId="0" xfId="0" applyFont="1" applyFill="1" applyAlignment="1" applyProtection="1">
      <alignment horizontal="center" vertical="center"/>
      <protection hidden="1"/>
    </xf>
    <xf numFmtId="0" fontId="2" fillId="0" borderId="12" xfId="0" applyFont="1" applyBorder="1" applyAlignment="1" applyProtection="1">
      <alignment vertical="center" wrapText="1"/>
      <protection hidden="1"/>
    </xf>
    <xf numFmtId="0" fontId="2" fillId="0" borderId="10"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1" fillId="4" borderId="11" xfId="0" applyFont="1" applyFill="1" applyBorder="1" applyAlignment="1" applyProtection="1">
      <alignment horizontal="right" vertical="center"/>
      <protection hidden="1"/>
    </xf>
    <xf numFmtId="0" fontId="1" fillId="4" borderId="0" xfId="0" applyFont="1" applyFill="1" applyAlignment="1" applyProtection="1">
      <alignment horizontal="center" vertical="center" wrapText="1"/>
      <protection hidden="1"/>
    </xf>
    <xf numFmtId="0" fontId="1" fillId="3" borderId="12" xfId="0" applyFont="1" applyFill="1" applyBorder="1" applyAlignment="1" applyProtection="1">
      <alignment wrapText="1"/>
      <protection hidden="1"/>
    </xf>
    <xf numFmtId="0" fontId="1" fillId="3" borderId="10" xfId="0" applyFont="1" applyFill="1" applyBorder="1" applyAlignment="1" applyProtection="1">
      <alignment wrapText="1"/>
      <protection hidden="1"/>
    </xf>
    <xf numFmtId="0" fontId="1" fillId="3" borderId="13" xfId="0" applyFont="1" applyFill="1" applyBorder="1" applyAlignment="1" applyProtection="1">
      <alignment wrapText="1"/>
      <protection hidden="1"/>
    </xf>
    <xf numFmtId="0" fontId="21" fillId="0" borderId="12" xfId="0" applyFont="1" applyBorder="1" applyAlignment="1" applyProtection="1">
      <alignment vertical="center"/>
      <protection locked="0" hidden="1"/>
    </xf>
    <xf numFmtId="0" fontId="21" fillId="0" borderId="10" xfId="0" applyFont="1" applyBorder="1" applyAlignment="1" applyProtection="1">
      <alignment vertical="center"/>
      <protection locked="0" hidden="1"/>
    </xf>
    <xf numFmtId="0" fontId="21" fillId="0" borderId="13" xfId="0" applyFont="1" applyBorder="1" applyAlignment="1" applyProtection="1">
      <alignment vertical="center"/>
      <protection locked="0" hidden="1"/>
    </xf>
    <xf numFmtId="0" fontId="55" fillId="0" borderId="17" xfId="0" applyFont="1" applyBorder="1" applyAlignment="1" applyProtection="1">
      <alignment horizontal="center" vertical="center" wrapText="1"/>
      <protection hidden="1"/>
    </xf>
    <xf numFmtId="0" fontId="55" fillId="0" borderId="18" xfId="0" applyFont="1" applyBorder="1" applyAlignment="1" applyProtection="1">
      <alignment horizontal="center" vertical="center" wrapText="1"/>
      <protection hidden="1"/>
    </xf>
    <xf numFmtId="0" fontId="55" fillId="0" borderId="19" xfId="0" applyFont="1" applyBorder="1" applyAlignment="1" applyProtection="1">
      <alignment horizontal="center" vertical="center" wrapText="1"/>
      <protection hidden="1"/>
    </xf>
    <xf numFmtId="0" fontId="55" fillId="0" borderId="21" xfId="0" applyFont="1" applyBorder="1" applyAlignment="1" applyProtection="1">
      <alignment horizontal="center" vertical="center" wrapText="1"/>
      <protection hidden="1"/>
    </xf>
    <xf numFmtId="0" fontId="55" fillId="0" borderId="22" xfId="0" applyFont="1" applyBorder="1" applyAlignment="1" applyProtection="1">
      <alignment horizontal="center" vertical="center" wrapText="1"/>
      <protection hidden="1"/>
    </xf>
    <xf numFmtId="0" fontId="55" fillId="0" borderId="20"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protection hidden="1"/>
    </xf>
    <xf numFmtId="0" fontId="2" fillId="0" borderId="1" xfId="0" applyFont="1" applyBorder="1" applyAlignment="1" applyProtection="1">
      <alignment vertical="center"/>
      <protection hidden="1"/>
    </xf>
    <xf numFmtId="0" fontId="6" fillId="14" borderId="0" xfId="0" applyFont="1" applyFill="1" applyAlignment="1" applyProtection="1">
      <alignment horizontal="left" vertical="center" wrapText="1"/>
      <protection hidden="1"/>
    </xf>
    <xf numFmtId="0" fontId="6" fillId="9" borderId="1" xfId="0" applyFont="1" applyFill="1" applyBorder="1" applyAlignment="1" applyProtection="1">
      <alignment horizontal="right" vertical="center"/>
      <protection hidden="1"/>
    </xf>
    <xf numFmtId="0" fontId="6" fillId="14" borderId="0" xfId="0" applyFont="1" applyFill="1" applyAlignment="1" applyProtection="1">
      <alignment horizontal="center" vertical="center" wrapText="1"/>
      <protection hidden="1"/>
    </xf>
    <xf numFmtId="0" fontId="1" fillId="4" borderId="0" xfId="0" applyFont="1" applyFill="1" applyAlignment="1" applyProtection="1">
      <alignment horizontal="center" vertical="center"/>
      <protection hidden="1"/>
    </xf>
    <xf numFmtId="0" fontId="6" fillId="10" borderId="1" xfId="0" applyFont="1" applyFill="1" applyBorder="1" applyAlignment="1" applyProtection="1">
      <alignment vertical="center"/>
      <protection hidden="1"/>
    </xf>
    <xf numFmtId="0" fontId="1" fillId="16" borderId="1" xfId="0" applyFont="1" applyFill="1" applyBorder="1" applyAlignment="1" applyProtection="1">
      <alignment horizontal="center" vertical="center" textRotation="90"/>
      <protection hidden="1"/>
    </xf>
    <xf numFmtId="0" fontId="2" fillId="0" borderId="1" xfId="0" applyFont="1" applyBorder="1" applyAlignment="1" applyProtection="1">
      <alignment vertical="top" wrapText="1"/>
      <protection hidden="1"/>
    </xf>
    <xf numFmtId="0" fontId="1" fillId="3" borderId="1" xfId="0" applyFont="1" applyFill="1" applyBorder="1" applyAlignment="1" applyProtection="1">
      <alignment wrapText="1"/>
      <protection hidden="1"/>
    </xf>
    <xf numFmtId="0" fontId="6" fillId="0" borderId="1" xfId="0" applyFont="1" applyBorder="1" applyAlignment="1" applyProtection="1">
      <alignment horizontal="right" vertical="center"/>
      <protection hidden="1"/>
    </xf>
    <xf numFmtId="0" fontId="2" fillId="11" borderId="0" xfId="0" applyFont="1" applyFill="1" applyAlignment="1" applyProtection="1">
      <alignment horizontal="center" vertical="top"/>
      <protection hidden="1"/>
    </xf>
    <xf numFmtId="0" fontId="26" fillId="0" borderId="17"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protection hidden="1"/>
    </xf>
    <xf numFmtId="0" fontId="23" fillId="0" borderId="19"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 fillId="0" borderId="1" xfId="0" applyFont="1" applyBorder="1" applyAlignment="1" applyProtection="1">
      <alignment horizontal="left" vertical="center"/>
      <protection hidden="1"/>
    </xf>
    <xf numFmtId="0" fontId="2" fillId="0" borderId="0" xfId="0" applyFont="1" applyAlignment="1" applyProtection="1">
      <alignment horizontal="center" vertical="top"/>
      <protection hidden="1"/>
    </xf>
    <xf numFmtId="0" fontId="1" fillId="4" borderId="12"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center" vertical="center" wrapText="1"/>
      <protection hidden="1"/>
    </xf>
    <xf numFmtId="0" fontId="1" fillId="4" borderId="13" xfId="0" applyFont="1" applyFill="1" applyBorder="1" applyAlignment="1" applyProtection="1">
      <alignment horizontal="center" vertical="center" wrapText="1"/>
      <protection hidden="1"/>
    </xf>
    <xf numFmtId="0" fontId="2" fillId="0" borderId="12" xfId="0" applyFont="1" applyBorder="1" applyAlignment="1" applyProtection="1">
      <alignment horizontal="left" vertical="top" wrapText="1"/>
      <protection locked="0" hidden="1"/>
    </xf>
    <xf numFmtId="0" fontId="2" fillId="0" borderId="10" xfId="0" applyFont="1" applyBorder="1" applyAlignment="1" applyProtection="1">
      <alignment horizontal="left" vertical="top" wrapText="1"/>
      <protection locked="0" hidden="1"/>
    </xf>
    <xf numFmtId="0" fontId="2" fillId="0" borderId="13" xfId="0" applyFont="1" applyBorder="1" applyAlignment="1" applyProtection="1">
      <alignment horizontal="left" vertical="top" wrapText="1"/>
      <protection locked="0"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2" xfId="0" applyFont="1" applyBorder="1" applyAlignment="1" applyProtection="1">
      <alignment horizontal="left" vertical="center" wrapText="1"/>
      <protection hidden="1"/>
    </xf>
    <xf numFmtId="0" fontId="2" fillId="0" borderId="10"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2" fillId="10" borderId="12" xfId="0" applyFont="1" applyFill="1" applyBorder="1" applyAlignment="1" applyProtection="1">
      <alignment horizontal="right" vertical="center" wrapText="1" indent="1"/>
      <protection hidden="1"/>
    </xf>
    <xf numFmtId="0" fontId="2" fillId="10" borderId="10" xfId="0" applyFont="1" applyFill="1" applyBorder="1" applyAlignment="1" applyProtection="1">
      <alignment horizontal="right" vertical="center" wrapText="1" indent="1"/>
      <protection hidden="1"/>
    </xf>
    <xf numFmtId="0" fontId="2" fillId="10" borderId="13" xfId="0" applyFont="1" applyFill="1" applyBorder="1" applyAlignment="1" applyProtection="1">
      <alignment horizontal="right" vertical="center" wrapText="1" indent="1"/>
      <protection hidden="1"/>
    </xf>
    <xf numFmtId="0" fontId="6" fillId="14" borderId="13" xfId="0" applyFont="1" applyFill="1" applyBorder="1" applyAlignment="1" applyProtection="1">
      <alignment horizontal="center" vertical="center" wrapText="1"/>
      <protection hidden="1"/>
    </xf>
    <xf numFmtId="0" fontId="6" fillId="14" borderId="1" xfId="0" applyFont="1" applyFill="1" applyBorder="1" applyAlignment="1" applyProtection="1">
      <alignment horizontal="center" vertical="center" wrapText="1"/>
      <protection hidden="1"/>
    </xf>
    <xf numFmtId="0" fontId="21" fillId="0" borderId="12" xfId="0" applyFont="1" applyBorder="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6" fillId="0" borderId="17"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21"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6" fillId="0" borderId="1" xfId="0" applyFont="1" applyBorder="1" applyAlignment="1" applyProtection="1">
      <alignment horizontal="right" vertical="center" wrapText="1"/>
      <protection hidden="1"/>
    </xf>
    <xf numFmtId="2" fontId="2" fillId="10" borderId="1" xfId="0" applyNumberFormat="1" applyFont="1" applyFill="1" applyBorder="1" applyAlignment="1" applyProtection="1">
      <alignment horizontal="center" vertical="center" wrapText="1"/>
      <protection hidden="1"/>
    </xf>
    <xf numFmtId="0" fontId="2" fillId="13" borderId="17"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13" borderId="18" xfId="0" applyFont="1" applyFill="1" applyBorder="1" applyAlignment="1" applyProtection="1">
      <alignment horizontal="center" vertical="center" wrapText="1"/>
      <protection hidden="1"/>
    </xf>
    <xf numFmtId="0" fontId="2" fillId="13" borderId="19" xfId="0" applyFont="1" applyFill="1" applyBorder="1" applyAlignment="1" applyProtection="1">
      <alignment horizontal="center" vertical="center" wrapText="1"/>
      <protection hidden="1"/>
    </xf>
    <xf numFmtId="0" fontId="2" fillId="13" borderId="0" xfId="0" applyFont="1" applyFill="1" applyAlignment="1" applyProtection="1">
      <alignment horizontal="center" vertical="center" wrapText="1"/>
      <protection hidden="1"/>
    </xf>
    <xf numFmtId="0" fontId="2" fillId="13" borderId="21" xfId="0" applyFont="1" applyFill="1" applyBorder="1" applyAlignment="1" applyProtection="1">
      <alignment horizontal="center" vertical="center" wrapText="1"/>
      <protection hidden="1"/>
    </xf>
    <xf numFmtId="0" fontId="2" fillId="13" borderId="22" xfId="0" applyFont="1" applyFill="1" applyBorder="1" applyAlignment="1" applyProtection="1">
      <alignment horizontal="center" vertical="center" wrapText="1"/>
      <protection hidden="1"/>
    </xf>
    <xf numFmtId="0" fontId="2" fillId="13" borderId="8" xfId="0" applyFont="1" applyFill="1" applyBorder="1" applyAlignment="1" applyProtection="1">
      <alignment horizontal="center" vertical="center" wrapText="1"/>
      <protection hidden="1"/>
    </xf>
    <xf numFmtId="0" fontId="2" fillId="13" borderId="20" xfId="0" applyFont="1" applyFill="1" applyBorder="1" applyAlignment="1" applyProtection="1">
      <alignment horizontal="center" vertical="center" wrapText="1"/>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10" borderId="1" xfId="0" applyFont="1" applyFill="1" applyBorder="1" applyAlignment="1" applyProtection="1">
      <alignment horizontal="right" vertical="center" wrapText="1" indent="1"/>
      <protection hidden="1"/>
    </xf>
    <xf numFmtId="0" fontId="1" fillId="15" borderId="1" xfId="0" applyFont="1" applyFill="1" applyBorder="1" applyAlignment="1" applyProtection="1">
      <alignment horizontal="right" vertical="center" wrapText="1"/>
      <protection hidden="1"/>
    </xf>
    <xf numFmtId="0" fontId="2" fillId="0" borderId="1" xfId="0" applyFont="1" applyBorder="1" applyAlignment="1" applyProtection="1">
      <alignment vertical="center" wrapText="1"/>
      <protection hidden="1"/>
    </xf>
    <xf numFmtId="0" fontId="1" fillId="15" borderId="12" xfId="0" applyFont="1" applyFill="1" applyBorder="1" applyAlignment="1" applyProtection="1">
      <alignment horizontal="center" vertical="center" wrapText="1"/>
      <protection hidden="1"/>
    </xf>
    <xf numFmtId="0" fontId="1" fillId="15" borderId="10" xfId="0" applyFont="1" applyFill="1" applyBorder="1" applyAlignment="1" applyProtection="1">
      <alignment horizontal="center" vertical="center" wrapText="1"/>
      <protection hidden="1"/>
    </xf>
    <xf numFmtId="0" fontId="1" fillId="15" borderId="13" xfId="0" applyFont="1" applyFill="1" applyBorder="1" applyAlignment="1" applyProtection="1">
      <alignment horizontal="center" vertical="center" wrapText="1"/>
      <protection hidden="1"/>
    </xf>
    <xf numFmtId="9" fontId="2" fillId="0" borderId="0" xfId="0" applyNumberFormat="1" applyFont="1" applyAlignment="1" applyProtection="1">
      <alignment horizontal="center" vertical="center" wrapText="1"/>
      <protection hidden="1"/>
    </xf>
    <xf numFmtId="0" fontId="2" fillId="14" borderId="1" xfId="0" applyFont="1" applyFill="1" applyBorder="1" applyAlignment="1" applyProtection="1">
      <alignment horizontal="center" vertical="center" wrapText="1"/>
      <protection hidden="1"/>
    </xf>
    <xf numFmtId="0" fontId="50" fillId="2" borderId="16" xfId="0" applyFont="1" applyFill="1" applyBorder="1" applyAlignment="1" applyProtection="1">
      <alignment horizontal="center" vertical="center" textRotation="90" wrapText="1"/>
      <protection hidden="1"/>
    </xf>
    <xf numFmtId="0" fontId="50" fillId="2" borderId="14" xfId="0" applyFont="1" applyFill="1" applyBorder="1" applyAlignment="1" applyProtection="1">
      <alignment horizontal="center" vertical="center" textRotation="90" wrapText="1"/>
      <protection hidden="1"/>
    </xf>
    <xf numFmtId="0" fontId="6" fillId="19" borderId="0" xfId="0" applyFont="1" applyFill="1" applyAlignment="1" applyProtection="1">
      <alignment horizontal="center" vertical="center" wrapText="1"/>
      <protection hidden="1"/>
    </xf>
    <xf numFmtId="0" fontId="2" fillId="8" borderId="1" xfId="0" applyFont="1" applyFill="1" applyBorder="1" applyAlignment="1" applyProtection="1">
      <alignment horizontal="left"/>
      <protection hidden="1"/>
    </xf>
    <xf numFmtId="0" fontId="45" fillId="0" borderId="0" xfId="2" applyFont="1" applyAlignment="1" applyProtection="1">
      <alignment horizontal="center" vertical="center" wrapText="1"/>
      <protection hidden="1"/>
    </xf>
    <xf numFmtId="0" fontId="31" fillId="5" borderId="0" xfId="2" applyFont="1" applyFill="1" applyAlignment="1" applyProtection="1">
      <alignment horizontal="left" vertical="center"/>
      <protection hidden="1"/>
    </xf>
    <xf numFmtId="0" fontId="12" fillId="14" borderId="0" xfId="2" applyFont="1" applyFill="1" applyAlignment="1" applyProtection="1">
      <alignment horizontal="left" vertical="center" wrapText="1"/>
      <protection hidden="1"/>
    </xf>
    <xf numFmtId="0" fontId="24" fillId="5" borderId="1" xfId="2" applyFont="1" applyFill="1" applyBorder="1" applyAlignment="1" applyProtection="1">
      <alignment horizontal="right" vertical="center"/>
      <protection hidden="1"/>
    </xf>
    <xf numFmtId="0" fontId="10" fillId="4" borderId="12" xfId="2" applyFont="1" applyFill="1" applyBorder="1" applyAlignment="1" applyProtection="1">
      <alignment horizontal="center" vertical="center" wrapText="1"/>
      <protection hidden="1"/>
    </xf>
    <xf numFmtId="0" fontId="10" fillId="4" borderId="10" xfId="2" applyFont="1" applyFill="1" applyBorder="1" applyAlignment="1" applyProtection="1">
      <alignment horizontal="center" vertical="center" wrapText="1"/>
      <protection hidden="1"/>
    </xf>
    <xf numFmtId="0" fontId="10" fillId="4" borderId="13" xfId="2" applyFont="1" applyFill="1" applyBorder="1" applyAlignment="1" applyProtection="1">
      <alignment horizontal="center" vertical="center" wrapText="1"/>
      <protection hidden="1"/>
    </xf>
    <xf numFmtId="0" fontId="12" fillId="5" borderId="12" xfId="2" applyFont="1" applyFill="1" applyBorder="1" applyAlignment="1" applyProtection="1">
      <alignment horizontal="right" vertical="center" wrapText="1"/>
      <protection hidden="1"/>
    </xf>
    <xf numFmtId="0" fontId="12" fillId="5" borderId="10" xfId="2" applyFont="1" applyFill="1" applyBorder="1" applyAlignment="1" applyProtection="1">
      <alignment horizontal="right" vertical="center" wrapText="1"/>
      <protection hidden="1"/>
    </xf>
    <xf numFmtId="0" fontId="12" fillId="5" borderId="13" xfId="2" applyFont="1" applyFill="1" applyBorder="1" applyAlignment="1" applyProtection="1">
      <alignment horizontal="right" vertical="center" wrapText="1"/>
      <protection hidden="1"/>
    </xf>
    <xf numFmtId="165" fontId="10" fillId="4" borderId="12" xfId="2" applyNumberFormat="1" applyFont="1" applyFill="1" applyBorder="1" applyAlignment="1" applyProtection="1">
      <alignment horizontal="center" vertical="center" wrapText="1"/>
      <protection hidden="1"/>
    </xf>
    <xf numFmtId="165" fontId="10" fillId="4" borderId="10" xfId="2" applyNumberFormat="1" applyFont="1" applyFill="1" applyBorder="1" applyAlignment="1" applyProtection="1">
      <alignment horizontal="center" vertical="center" wrapText="1"/>
      <protection hidden="1"/>
    </xf>
    <xf numFmtId="165" fontId="10" fillId="4" borderId="13" xfId="2" applyNumberFormat="1" applyFont="1" applyFill="1" applyBorder="1" applyAlignment="1" applyProtection="1">
      <alignment horizontal="center" vertical="center" wrapText="1"/>
      <protection hidden="1"/>
    </xf>
    <xf numFmtId="0" fontId="56" fillId="5" borderId="0" xfId="2" applyFont="1" applyFill="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21" xfId="0" applyFont="1" applyBorder="1" applyAlignment="1" applyProtection="1">
      <alignment horizontal="center" vertical="center" wrapText="1"/>
      <protection hidden="1"/>
    </xf>
    <xf numFmtId="0" fontId="23" fillId="0" borderId="22"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0" fontId="23" fillId="0" borderId="20" xfId="0" applyFont="1" applyBorder="1" applyAlignment="1" applyProtection="1">
      <alignment horizontal="center" vertical="center" wrapText="1"/>
      <protection hidden="1"/>
    </xf>
    <xf numFmtId="0" fontId="0" fillId="0" borderId="1" xfId="0" applyBorder="1" applyAlignment="1" applyProtection="1">
      <alignment horizontal="left" vertical="top" wrapText="1"/>
      <protection locked="0"/>
    </xf>
    <xf numFmtId="0" fontId="22" fillId="0" borderId="1" xfId="0" applyFont="1" applyBorder="1" applyAlignment="1" applyProtection="1">
      <alignment horizontal="right"/>
      <protection hidden="1"/>
    </xf>
    <xf numFmtId="0" fontId="28" fillId="4" borderId="0" xfId="0" applyFont="1" applyFill="1" applyAlignment="1" applyProtection="1">
      <alignment horizontal="center"/>
      <protection hidden="1"/>
    </xf>
    <xf numFmtId="0" fontId="0" fillId="11" borderId="0" xfId="0" applyFill="1" applyAlignment="1" applyProtection="1">
      <alignment horizontal="center"/>
      <protection hidden="1"/>
    </xf>
    <xf numFmtId="0" fontId="46" fillId="0" borderId="12" xfId="0" applyFont="1" applyBorder="1" applyAlignment="1" applyProtection="1">
      <alignment vertical="center"/>
      <protection hidden="1"/>
    </xf>
    <xf numFmtId="0" fontId="46" fillId="0" borderId="10" xfId="0" applyFont="1" applyBorder="1" applyAlignment="1" applyProtection="1">
      <alignment vertical="center"/>
      <protection hidden="1"/>
    </xf>
    <xf numFmtId="0" fontId="46" fillId="0" borderId="13" xfId="0" applyFont="1" applyBorder="1" applyAlignment="1" applyProtection="1">
      <alignment vertical="center"/>
      <protection hidden="1"/>
    </xf>
    <xf numFmtId="0" fontId="0" fillId="14" borderId="0" xfId="0" applyFill="1" applyAlignment="1" applyProtection="1">
      <alignment horizontal="left" vertical="center" wrapText="1"/>
      <protection hidden="1"/>
    </xf>
    <xf numFmtId="0" fontId="2" fillId="19" borderId="11" xfId="0" applyFont="1" applyFill="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6" fillId="14" borderId="12" xfId="0" applyFont="1" applyFill="1" applyBorder="1" applyAlignment="1" applyProtection="1">
      <alignment vertical="center" wrapText="1"/>
      <protection hidden="1"/>
    </xf>
    <xf numFmtId="0" fontId="6" fillId="14" borderId="13" xfId="0" applyFont="1" applyFill="1" applyBorder="1" applyAlignment="1" applyProtection="1">
      <alignment vertical="center" wrapText="1"/>
      <protection hidden="1"/>
    </xf>
    <xf numFmtId="0" fontId="6" fillId="14" borderId="10" xfId="0" applyFont="1" applyFill="1" applyBorder="1" applyAlignment="1" applyProtection="1">
      <alignment horizontal="center" vertical="center" wrapText="1"/>
      <protection hidden="1"/>
    </xf>
    <xf numFmtId="0" fontId="21" fillId="0" borderId="12" xfId="0" applyFont="1" applyBorder="1" applyAlignment="1" applyProtection="1">
      <alignment vertical="center"/>
      <protection hidden="1"/>
    </xf>
    <xf numFmtId="0" fontId="21" fillId="0" borderId="10"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22" fillId="0" borderId="17" xfId="0" applyFont="1" applyBorder="1" applyAlignment="1" applyProtection="1">
      <alignment horizontal="center" vertical="center" wrapText="1"/>
      <protection hidden="1"/>
    </xf>
    <xf numFmtId="0" fontId="46" fillId="0" borderId="18" xfId="0" applyFont="1" applyBorder="1" applyAlignment="1" applyProtection="1">
      <alignment horizontal="center" vertical="center" wrapText="1"/>
      <protection hidden="1"/>
    </xf>
    <xf numFmtId="0" fontId="46" fillId="0" borderId="19" xfId="0" applyFont="1" applyBorder="1" applyAlignment="1" applyProtection="1">
      <alignment horizontal="center" vertical="center" wrapText="1"/>
      <protection hidden="1"/>
    </xf>
    <xf numFmtId="0" fontId="46" fillId="0" borderId="21" xfId="0" applyFont="1" applyBorder="1" applyAlignment="1" applyProtection="1">
      <alignment horizontal="center" vertical="center" wrapText="1"/>
      <protection hidden="1"/>
    </xf>
    <xf numFmtId="0" fontId="46" fillId="0" borderId="22" xfId="0" applyFont="1" applyBorder="1" applyAlignment="1" applyProtection="1">
      <alignment horizontal="center" vertical="center" wrapText="1"/>
      <protection hidden="1"/>
    </xf>
    <xf numFmtId="0" fontId="46" fillId="0" borderId="20"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7" fillId="4" borderId="1" xfId="0" applyFont="1" applyFill="1" applyBorder="1" applyAlignment="1" applyProtection="1">
      <alignment horizontal="center" vertical="center" wrapText="1"/>
      <protection hidden="1"/>
    </xf>
    <xf numFmtId="0" fontId="2" fillId="11"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wrapText="1"/>
      <protection hidden="1"/>
    </xf>
    <xf numFmtId="0" fontId="2" fillId="0" borderId="1" xfId="0" applyFont="1" applyBorder="1" applyAlignment="1" applyProtection="1">
      <alignment horizontal="left" vertical="top" wrapText="1"/>
      <protection locked="0" hidden="1"/>
    </xf>
    <xf numFmtId="0" fontId="2" fillId="11" borderId="0" xfId="0" applyFont="1" applyFill="1" applyAlignment="1" applyProtection="1">
      <alignment horizontal="center" vertical="center" wrapText="1"/>
      <protection hidden="1"/>
    </xf>
    <xf numFmtId="0" fontId="2" fillId="0" borderId="0" xfId="0" applyFont="1" applyAlignment="1" applyProtection="1">
      <alignment horizontal="right" vertical="center" wrapText="1"/>
      <protection hidden="1"/>
    </xf>
    <xf numFmtId="0" fontId="6" fillId="14" borderId="0" xfId="0" applyFont="1" applyFill="1" applyAlignment="1" applyProtection="1">
      <alignment horizontal="left" vertical="top" wrapText="1"/>
      <protection hidden="1"/>
    </xf>
    <xf numFmtId="0" fontId="2" fillId="0" borderId="8" xfId="0" applyFont="1" applyBorder="1" applyAlignment="1" applyProtection="1">
      <alignment horizontal="left" vertical="center" wrapText="1"/>
      <protection hidden="1"/>
    </xf>
    <xf numFmtId="0" fontId="2" fillId="0" borderId="0" xfId="0" applyFont="1" applyAlignment="1" applyProtection="1">
      <alignment horizontal="center" vertical="center" wrapText="1"/>
      <protection hidden="1"/>
    </xf>
    <xf numFmtId="0" fontId="2" fillId="0" borderId="8" xfId="0" applyFont="1" applyBorder="1" applyAlignment="1" applyProtection="1">
      <alignment vertical="center" wrapText="1"/>
      <protection hidden="1"/>
    </xf>
    <xf numFmtId="0" fontId="27" fillId="15" borderId="1" xfId="0" applyFont="1" applyFill="1" applyBorder="1" applyAlignment="1" applyProtection="1">
      <alignment horizontal="center" vertical="center" wrapText="1"/>
      <protection hidden="1"/>
    </xf>
    <xf numFmtId="14" fontId="52" fillId="0" borderId="0" xfId="0" applyNumberFormat="1" applyFont="1" applyAlignment="1" applyProtection="1">
      <alignment horizontal="right" vertical="center" indent="1"/>
      <protection hidden="1"/>
    </xf>
    <xf numFmtId="14" fontId="52" fillId="0" borderId="0" xfId="0" applyNumberFormat="1" applyFont="1" applyAlignment="1" applyProtection="1">
      <alignment horizontal="right" vertical="center"/>
      <protection hidden="1"/>
    </xf>
    <xf numFmtId="14" fontId="52" fillId="0" borderId="0" xfId="0" applyNumberFormat="1" applyFont="1" applyAlignment="1" applyProtection="1">
      <alignment horizontal="left" vertical="center"/>
      <protection hidden="1"/>
    </xf>
    <xf numFmtId="0" fontId="51" fillId="14" borderId="0" xfId="0" applyFont="1" applyFill="1" applyAlignment="1" applyProtection="1">
      <alignment horizontal="left" vertical="center" wrapText="1"/>
      <protection hidden="1"/>
    </xf>
    <xf numFmtId="0" fontId="52" fillId="0" borderId="1" xfId="0" applyFont="1" applyBorder="1" applyAlignment="1" applyProtection="1">
      <alignment horizontal="left" vertical="top" wrapText="1"/>
      <protection locked="0"/>
    </xf>
    <xf numFmtId="0" fontId="54" fillId="7" borderId="14" xfId="0" applyFont="1" applyFill="1" applyBorder="1" applyAlignment="1" applyProtection="1">
      <alignment horizontal="right" vertical="center" wrapText="1"/>
      <protection hidden="1"/>
    </xf>
    <xf numFmtId="0" fontId="52" fillId="11" borderId="0" xfId="0" applyFont="1" applyFill="1" applyAlignment="1" applyProtection="1">
      <alignment horizontal="center" vertical="center" wrapText="1"/>
      <protection hidden="1"/>
    </xf>
    <xf numFmtId="0" fontId="2" fillId="0" borderId="12" xfId="0" applyFont="1" applyBorder="1" applyAlignment="1" applyProtection="1">
      <alignment horizontal="left" vertical="center" wrapText="1"/>
      <protection locked="0"/>
    </xf>
    <xf numFmtId="0" fontId="5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52" fillId="0" borderId="1" xfId="0" applyFont="1" applyBorder="1" applyAlignment="1" applyProtection="1">
      <alignment horizontal="left" vertical="center" wrapText="1"/>
      <protection hidden="1"/>
    </xf>
    <xf numFmtId="0" fontId="51" fillId="12" borderId="0" xfId="0" applyFont="1" applyFill="1" applyAlignment="1" applyProtection="1">
      <alignment horizontal="center" vertical="center" wrapText="1"/>
      <protection hidden="1"/>
    </xf>
    <xf numFmtId="0" fontId="51" fillId="7" borderId="1" xfId="0" applyFont="1" applyFill="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locked="0"/>
    </xf>
    <xf numFmtId="0" fontId="52" fillId="0" borderId="1" xfId="0" applyFont="1" applyBorder="1" applyAlignment="1" applyProtection="1">
      <alignment horizontal="center" vertical="center"/>
      <protection locked="0"/>
    </xf>
    <xf numFmtId="0" fontId="52" fillId="0" borderId="12" xfId="0" applyFont="1" applyBorder="1" applyAlignment="1" applyProtection="1">
      <alignment horizontal="left" vertical="center" wrapText="1"/>
      <protection locked="0"/>
    </xf>
    <xf numFmtId="0" fontId="21" fillId="7" borderId="1" xfId="0" applyFont="1" applyFill="1" applyBorder="1" applyAlignment="1" applyProtection="1">
      <alignment horizontal="right" vertical="center" wrapText="1"/>
      <protection hidden="1"/>
    </xf>
    <xf numFmtId="0" fontId="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hidden="1"/>
    </xf>
    <xf numFmtId="0" fontId="6" fillId="7" borderId="1" xfId="0" applyFont="1" applyFill="1" applyBorder="1" applyAlignment="1" applyProtection="1">
      <alignment horizontal="center" vertical="center"/>
      <protection hidden="1"/>
    </xf>
    <xf numFmtId="0" fontId="6" fillId="12" borderId="0" xfId="0" applyFont="1" applyFill="1" applyAlignment="1" applyProtection="1">
      <alignment horizontal="center" vertical="center" wrapText="1"/>
      <protection hidden="1"/>
    </xf>
    <xf numFmtId="0" fontId="2" fillId="0" borderId="1" xfId="0" applyFont="1" applyBorder="1" applyAlignment="1" applyProtection="1">
      <alignment horizontal="center" vertical="center"/>
      <protection locked="0"/>
    </xf>
    <xf numFmtId="0" fontId="42" fillId="12" borderId="0" xfId="1" applyFont="1" applyFill="1" applyAlignment="1" applyProtection="1">
      <alignment horizontal="center" vertical="center" wrapText="1"/>
      <protection hidden="1"/>
    </xf>
    <xf numFmtId="0" fontId="11" fillId="18" borderId="0" xfId="7" applyFont="1" applyFill="1" applyAlignment="1" applyProtection="1">
      <alignment horizontal="center" vertical="center" wrapText="1"/>
      <protection hidden="1"/>
    </xf>
    <xf numFmtId="0" fontId="21" fillId="0" borderId="8" xfId="0" applyFont="1" applyBorder="1" applyAlignment="1" applyProtection="1">
      <alignment horizontal="left" vertical="center"/>
      <protection hidden="1"/>
    </xf>
    <xf numFmtId="14" fontId="52" fillId="0" borderId="11" xfId="0" applyNumberFormat="1" applyFont="1" applyBorder="1" applyAlignment="1" applyProtection="1">
      <alignment horizontal="left" vertical="center"/>
      <protection hidden="1"/>
    </xf>
  </cellXfs>
  <cellStyles count="11">
    <cellStyle name="Hyperlink" xfId="5" builtinId="8"/>
    <cellStyle name="Hyperlink 2" xfId="6" xr:uid="{00000000-0005-0000-0000-000001000000}"/>
    <cellStyle name="Normal" xfId="0" builtinId="0"/>
    <cellStyle name="Normal 2" xfId="2" xr:uid="{00000000-0005-0000-0000-000003000000}"/>
    <cellStyle name="Normal 2 2" xfId="7" xr:uid="{00000000-0005-0000-0000-000004000000}"/>
    <cellStyle name="Normal 3" xfId="1" xr:uid="{00000000-0005-0000-0000-000005000000}"/>
    <cellStyle name="Percent 2" xfId="4" xr:uid="{00000000-0005-0000-0000-000006000000}"/>
    <cellStyle name="Percent 2 2" xfId="9" xr:uid="{00000000-0005-0000-0000-000007000000}"/>
    <cellStyle name="Percent 3" xfId="3" xr:uid="{00000000-0005-0000-0000-000008000000}"/>
    <cellStyle name="Percent 3 2" xfId="10" xr:uid="{00000000-0005-0000-0000-000009000000}"/>
    <cellStyle name="Percent 4" xfId="8" xr:uid="{00000000-0005-0000-0000-00000A000000}"/>
  </cellStyles>
  <dxfs count="455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ont>
        <b/>
        <i val="0"/>
        <color theme="0"/>
      </font>
      <fill>
        <patternFill>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alignment wrapText="1"/>
    </dxf>
    <dxf>
      <alignment wrapText="1"/>
    </dxf>
    <dxf>
      <alignment wrapText="1"/>
    </dxf>
    <dxf>
      <alignment wrapText="1"/>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0"/>
    </dxf>
    <dxf>
      <alignment horizontal="center"/>
    </dxf>
    <dxf>
      <alignment horizontal="left"/>
    </dxf>
    <dxf>
      <alignment horizontal="left"/>
    </dxf>
    <dxf>
      <alignment horizontal="left"/>
    </dxf>
    <dxf>
      <alignment horizontal="left"/>
    </dxf>
    <dxf>
      <alignment vertical="bottom"/>
    </dxf>
    <dxf>
      <alignment vertical="bottom"/>
    </dxf>
    <dxf>
      <alignment wrapText="1"/>
    </dxf>
    <dxf>
      <alignment wrapText="1"/>
    </dxf>
    <dxf>
      <alignment wrapText="1"/>
    </dxf>
    <dxf>
      <alignment wrapText="1"/>
    </dxf>
    <dxf>
      <alignment wrapText="0"/>
    </dxf>
    <dxf>
      <alignment wrapText="0"/>
    </dxf>
    <dxf>
      <font>
        <b/>
        <sz val="10"/>
        <color theme="0"/>
      </font>
      <fill>
        <patternFill patternType="solid">
          <fgColor indexed="64"/>
          <bgColor theme="4" tint="-0.499984740745262"/>
        </patternFill>
      </fill>
      <alignment horizontal="center" wrapText="1"/>
    </dxf>
    <dxf>
      <font>
        <b/>
        <sz val="10"/>
        <color theme="0"/>
      </font>
      <fill>
        <patternFill patternType="solid">
          <fgColor indexed="64"/>
          <bgColor theme="4" tint="-0.499984740745262"/>
        </patternFill>
      </fill>
      <alignment horizontal="center" wrapText="1"/>
    </dxf>
    <dxf>
      <alignment wrapText="1"/>
    </dxf>
    <dxf>
      <alignment wrapText="1"/>
    </dxf>
    <dxf>
      <alignment wrapText="1"/>
    </dxf>
    <dxf>
      <alignment wrapText="0"/>
    </dxf>
    <dxf>
      <alignment wrapText="0"/>
    </dxf>
    <dxf>
      <alignment wrapText="0"/>
    </dxf>
    <dxf>
      <alignment vertical="bottom"/>
    </dxf>
    <dxf>
      <alignment vertical="bottom"/>
    </dxf>
    <dxf>
      <alignment vertical="bottom"/>
    </dxf>
    <dxf>
      <font>
        <b/>
        <sz val="10"/>
        <color theme="0"/>
      </font>
      <fill>
        <patternFill patternType="solid">
          <fgColor indexed="64"/>
          <bgColor theme="4" tint="-0.499984740745262"/>
        </patternFill>
      </fill>
      <alignment horizontal="center" wrapText="1"/>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font>
        <b/>
        <sz val="10"/>
        <color theme="0"/>
      </font>
      <fill>
        <patternFill patternType="solid">
          <fgColor indexed="64"/>
          <bgColor theme="4" tint="-0.499984740745262"/>
        </patternFill>
      </fill>
      <alignment horizontal="center" wrapText="1"/>
    </dxf>
    <dxf>
      <font>
        <b/>
        <sz val="10"/>
        <color theme="0"/>
      </font>
      <fill>
        <patternFill patternType="solid">
          <fgColor indexed="64"/>
          <bgColor theme="4" tint="-0.499984740745262"/>
        </patternFill>
      </fill>
      <alignment horizontal="center"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color theme="0"/>
      </font>
    </dxf>
    <dxf>
      <font>
        <color theme="8" tint="-0.499984740745262"/>
      </font>
    </dxf>
    <dxf>
      <font>
        <color theme="8" tint="-0.499984740745262"/>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strike val="0"/>
        <u val="none"/>
        <color theme="0"/>
      </font>
      <fill>
        <patternFill>
          <bgColor rgb="FFFF0000"/>
        </patternFill>
      </fill>
    </dxf>
    <dxf>
      <font>
        <b/>
        <i val="0"/>
        <strike val="0"/>
        <u val="none"/>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FF0000"/>
        </patternFill>
      </fill>
    </dxf>
    <dxf>
      <font>
        <b val="0"/>
        <i val="0"/>
      </font>
      <fill>
        <patternFill>
          <bgColor rgb="FFFFFF00"/>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00B050"/>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ill>
        <patternFill>
          <bgColor theme="0" tint="-0.24994659260841701"/>
        </patternFill>
      </fill>
    </dxf>
    <dxf>
      <font>
        <b/>
        <i val="0"/>
      </font>
      <fill>
        <patternFill>
          <bgColor theme="0" tint="-0.499984740745262"/>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alignment horizontal="center"/>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alignment horizontal="center"/>
    </dxf>
    <dxf>
      <font>
        <sz val="10"/>
      </font>
    </dxf>
    <dxf>
      <font>
        <sz val="10"/>
      </font>
    </dxf>
    <dxf>
      <font>
        <sz val="10"/>
      </font>
    </dxf>
    <dxf>
      <font>
        <sz val="10"/>
      </font>
    </dxf>
    <dxf>
      <font>
        <sz val="10"/>
      </font>
    </dxf>
    <dxf>
      <font>
        <sz val="10"/>
      </font>
    </dxf>
    <dxf>
      <font>
        <sz val="10"/>
      </font>
    </dxf>
    <dxf>
      <font>
        <sz val="10"/>
      </font>
    </dxf>
    <dxf>
      <font>
        <sz val="10"/>
      </font>
    </dxf>
    <dxf>
      <alignment vertical="bottom"/>
    </dxf>
    <dxf>
      <alignment horizontal="center"/>
    </dxf>
    <dxf>
      <alignment horizontal="center"/>
    </dxf>
    <dxf>
      <alignment horizontal="center"/>
    </dxf>
    <dxf>
      <alignment horizontal="center"/>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top"/>
    </dxf>
    <dxf>
      <alignment vertical="top"/>
    </dxf>
    <dxf>
      <alignment vertical="top"/>
    </dxf>
    <dxf>
      <alignment vertical="top"/>
    </dxf>
    <dxf>
      <alignment vertical="top"/>
    </dxf>
    <dxf>
      <alignment vertical="top"/>
    </dxf>
    <dxf>
      <alignment wrapText="1"/>
    </dxf>
    <dxf>
      <alignment wrapText="0"/>
    </dxf>
    <dxf>
      <alignment wrapText="1"/>
    </dxf>
    <dxf>
      <alignment wrapText="1"/>
    </dxf>
    <dxf>
      <alignment wrapText="1"/>
    </dxf>
    <dxf>
      <alignment wrapText="1"/>
    </dxf>
    <dxf>
      <alignment wrapText="1"/>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vertical="bottom"/>
    </dxf>
    <dxf>
      <alignment horizontal="center"/>
    </dxf>
    <dxf>
      <alignment horizontal="center"/>
    </dxf>
    <dxf>
      <alignment horizontal="center"/>
    </dxf>
    <dxf>
      <alignment horizontal="center"/>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top"/>
    </dxf>
    <dxf>
      <alignment vertical="top"/>
    </dxf>
    <dxf>
      <alignment vertical="top"/>
    </dxf>
    <dxf>
      <alignment vertical="top"/>
    </dxf>
    <dxf>
      <alignment vertical="top"/>
    </dxf>
    <dxf>
      <alignment vertical="top"/>
    </dxf>
    <dxf>
      <alignment wrapText="1"/>
    </dxf>
    <dxf>
      <alignment wrapText="0"/>
    </dxf>
    <dxf>
      <alignment wrapText="1"/>
    </dxf>
    <dxf>
      <alignment wrapText="1"/>
    </dxf>
    <dxf>
      <alignment wrapText="1"/>
    </dxf>
    <dxf>
      <alignment wrapText="1"/>
    </dxf>
    <dxf>
      <alignment wrapText="1"/>
    </dxf>
    <dxf>
      <alignment wrapText="1"/>
    </dxf>
  </dxfs>
  <tableStyles count="1" defaultTableStyle="TableStyleMedium2" defaultPivotStyle="PivotStyleLight16">
    <tableStyle name="Invisible" pivot="0" table="0" count="0" xr9:uid="{9D665A2C-866E-464A-AD00-0B8CE72A7054}"/>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80964</xdr:colOff>
      <xdr:row>36</xdr:row>
      <xdr:rowOff>76200</xdr:rowOff>
    </xdr:from>
    <xdr:to>
      <xdr:col>0</xdr:col>
      <xdr:colOff>8925540</xdr:colOff>
      <xdr:row>80</xdr:row>
      <xdr:rowOff>146470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964" y="16035338"/>
          <a:ext cx="8844576" cy="8033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don/dwhite@d181.org/D181%20Laptop/Evaluation/Principal/2016-2017/D181_Principal_Evaluation_Tool_2016_17_Bl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 Information"/>
      <sheetName val="Directions"/>
      <sheetName val="Guidance Document"/>
      <sheetName val="Evaluation Overview"/>
      <sheetName val="ILPSSL"/>
      <sheetName val="Assessment Types"/>
      <sheetName val="Prof Practice Rating Scale"/>
      <sheetName val="Evaluation Information"/>
      <sheetName val="Evaluation Dates"/>
      <sheetName val="Tables"/>
      <sheetName val="Prof Practice Eval Tool"/>
      <sheetName val="Goals Matrix"/>
      <sheetName val="Strengths &amp; Areas for Growth"/>
      <sheetName val="Summative &amp; Signatures"/>
      <sheetName val="Formal Observation Matrix (1)"/>
      <sheetName val="Formal Observation Matrix (2)"/>
      <sheetName val="Formal Observation Matrix (3)"/>
      <sheetName val="Formal Observation Matrix (4)"/>
      <sheetName val="Formal Observation Matrix (5)"/>
      <sheetName val="Formal Observation Matrix (6)"/>
      <sheetName val="Informal Observation Matrix (1)"/>
      <sheetName val="Informal Observation Matrix (2)"/>
      <sheetName val="Informal Observation Matrix (3)"/>
      <sheetName val="Informal Observation Matrix (4)"/>
      <sheetName val="Future Goals Development Matrix"/>
    </sheetNames>
    <sheetDataSet>
      <sheetData sheetId="0"/>
      <sheetData sheetId="1"/>
      <sheetData sheetId="2"/>
      <sheetData sheetId="3"/>
      <sheetData sheetId="4"/>
      <sheetData sheetId="5"/>
      <sheetData sheetId="6"/>
      <sheetData sheetId="7"/>
      <sheetData sheetId="8"/>
      <sheetData sheetId="9">
        <row r="1">
          <cell r="AI1" t="str">
            <v>Select</v>
          </cell>
          <cell r="BW1" t="str">
            <v>Select Yes or No</v>
          </cell>
        </row>
        <row r="2">
          <cell r="A2" t="str">
            <v>Select Rating</v>
          </cell>
          <cell r="AI2" t="str">
            <v>Exceeds Goal</v>
          </cell>
          <cell r="AU2">
            <v>0</v>
          </cell>
          <cell r="BJ2" t="str">
            <v>Select From List or Leave Blank</v>
          </cell>
          <cell r="BW2" t="str">
            <v>Yes</v>
          </cell>
        </row>
        <row r="3">
          <cell r="A3" t="str">
            <v>Distinguished</v>
          </cell>
          <cell r="AI3" t="str">
            <v>Meets Goal</v>
          </cell>
          <cell r="AU3">
            <v>1E-4</v>
          </cell>
          <cell r="BJ3" t="str">
            <v>I.a.(1) Collaborates to Develop and Maintain a Shared Vision of High Expectations</v>
          </cell>
          <cell r="BW3" t="str">
            <v>No</v>
          </cell>
        </row>
        <row r="4">
          <cell r="A4" t="str">
            <v>Proficient</v>
          </cell>
          <cell r="AI4" t="str">
            <v>Minimal Growth</v>
          </cell>
          <cell r="AU4">
            <v>2.0000000000000001E-4</v>
          </cell>
          <cell r="BJ4" t="str">
            <v>I.b.(1) Ensures Vision and Mission Drive School Decisions</v>
          </cell>
        </row>
        <row r="5">
          <cell r="A5" t="str">
            <v>Basic</v>
          </cell>
          <cell r="AI5" t="str">
            <v>No Growth / Negative Growth</v>
          </cell>
          <cell r="AU5">
            <v>2.9999999999999997E-4</v>
          </cell>
          <cell r="BJ5" t="str">
            <v>I.b.(2) Confronts Low Expectations</v>
          </cell>
        </row>
        <row r="6">
          <cell r="A6" t="str">
            <v>Unsatisfactory</v>
          </cell>
          <cell r="AU6">
            <v>4.0000000000000002E-4</v>
          </cell>
          <cell r="BJ6" t="str">
            <v>I.c.(1) Conducts Difficult Conversations to Improve Student Results</v>
          </cell>
        </row>
        <row r="7">
          <cell r="A7" t="str">
            <v>Not Applicable</v>
          </cell>
          <cell r="AU7">
            <v>5.0000000000000001E-4</v>
          </cell>
          <cell r="BJ7" t="str">
            <v>II.a.(1) Assesses the Current State of School Performance</v>
          </cell>
        </row>
        <row r="8">
          <cell r="AU8">
            <v>5.9999999999999995E-4</v>
          </cell>
          <cell r="BJ8" t="str">
            <v>II.a.(2) Develops a School Improvement Plan</v>
          </cell>
        </row>
        <row r="9">
          <cell r="AU9">
            <v>6.9999999999999999E-4</v>
          </cell>
          <cell r="BJ9" t="str">
            <v>II.a.(3) Maintains a Focus on Results</v>
          </cell>
        </row>
        <row r="10">
          <cell r="AU10">
            <v>8.0000000000000004E-4</v>
          </cell>
          <cell r="BJ10" t="str">
            <v>II.b.(1) Builds, evaluates and develops a team of educators and support staff to ensure the learning environment is safe, clean, and orderly</v>
          </cell>
        </row>
        <row r="11">
          <cell r="AU11">
            <v>8.9999999999999998E-4</v>
          </cell>
          <cell r="BJ11" t="str">
            <v>II.c.(1) Allocates Resources to Support Student Learning</v>
          </cell>
        </row>
        <row r="12">
          <cell r="AU12">
            <v>1E-3</v>
          </cell>
          <cell r="BJ12" t="str">
            <v>II.c.(2) Prioritizes Time</v>
          </cell>
        </row>
        <row r="13">
          <cell r="AU13">
            <v>1.1000000000000001E-3</v>
          </cell>
          <cell r="BJ13" t="str">
            <v>II.d.(1) Employs Current
Technologies</v>
          </cell>
        </row>
        <row r="14">
          <cell r="AU14">
            <v>1.1999999999999999E-3</v>
          </cell>
          <cell r="BJ14" t="str">
            <v>III.a.(1) Implements Curricular Scope and Sequence</v>
          </cell>
        </row>
        <row r="15">
          <cell r="A15" t="str">
            <v>Select Rating or Leave Blank</v>
          </cell>
          <cell r="AU15">
            <v>1.2999999999999999E-3</v>
          </cell>
          <cell r="BJ15" t="str">
            <v>III.a.(2) Reviews Instructional Practices</v>
          </cell>
        </row>
        <row r="16">
          <cell r="A16" t="str">
            <v>Distinguished</v>
          </cell>
          <cell r="AU16">
            <v>1.4E-3</v>
          </cell>
          <cell r="BJ16" t="str">
            <v>III.b.(1) Implements Data Driven Decision Making</v>
          </cell>
        </row>
        <row r="17">
          <cell r="A17" t="str">
            <v>Proficient</v>
          </cell>
          <cell r="AU17">
            <v>1.5E-3</v>
          </cell>
          <cell r="BJ17" t="str">
            <v>III.b.(2) Implements Data-Driven Instruction</v>
          </cell>
        </row>
        <row r="18">
          <cell r="A18" t="str">
            <v>Basic</v>
          </cell>
          <cell r="AU18">
            <v>1.6000000000000001E-3</v>
          </cell>
          <cell r="BJ18" t="str">
            <v>III.c.(1) Uses Disaggregated Data</v>
          </cell>
        </row>
        <row r="19">
          <cell r="A19" t="str">
            <v>Unsatisfactory</v>
          </cell>
          <cell r="AU19">
            <v>1.6999999999999999E-3</v>
          </cell>
          <cell r="BJ19" t="str">
            <v>III.d.(1) Selects and Assigns Effective Teachers</v>
          </cell>
        </row>
        <row r="20">
          <cell r="AU20">
            <v>1.8E-3</v>
          </cell>
          <cell r="BJ20" t="str">
            <v>III.d.(2) Retains Effective Teachers</v>
          </cell>
        </row>
        <row r="21">
          <cell r="AU21">
            <v>1.9E-3</v>
          </cell>
          <cell r="BJ21" t="str">
            <v>III.e.(1) Observes Staff and Gives Feedback</v>
          </cell>
        </row>
        <row r="22">
          <cell r="AU22">
            <v>2E-3</v>
          </cell>
          <cell r="BJ22" t="str">
            <v>III.e.(2) Evaluates Staff</v>
          </cell>
        </row>
        <row r="23">
          <cell r="AU23">
            <v>2.0999999999999999E-3</v>
          </cell>
          <cell r="BJ23" t="str">
            <v>III.f.(1) Develops an Instructional Team</v>
          </cell>
        </row>
        <row r="24">
          <cell r="AU24">
            <v>2.2000000000000001E-3</v>
          </cell>
          <cell r="BJ24" t="str">
            <v>III.g.(1) Implements Professional Learning</v>
          </cell>
        </row>
        <row r="25">
          <cell r="AU25">
            <v>2.3E-3</v>
          </cell>
          <cell r="BJ25" t="str">
            <v>III.h.(1) Promoting Growth of Technology</v>
          </cell>
        </row>
        <row r="26">
          <cell r="AU26">
            <v>2.3999999999999998E-3</v>
          </cell>
          <cell r="BJ26" t="str">
            <v>IV.a.(1) Builds Ongoing Relationships</v>
          </cell>
        </row>
        <row r="27">
          <cell r="AU27">
            <v>2.5000000000000001E-3</v>
          </cell>
          <cell r="BJ27" t="str">
            <v>IV.b.(1) Includes Multiple Voices and Perspectives</v>
          </cell>
        </row>
        <row r="28">
          <cell r="AU28">
            <v>2.5999999999999999E-3</v>
          </cell>
          <cell r="BJ28" t="str">
            <v>IV.c.(1) Engages Families</v>
          </cell>
        </row>
        <row r="29">
          <cell r="AU29">
            <v>2.7000000000000001E-3</v>
          </cell>
          <cell r="BJ29" t="str">
            <v>IV.d.(1) Builds Capacity to Manage Change</v>
          </cell>
        </row>
        <row r="30">
          <cell r="AU30">
            <v>2.8E-3</v>
          </cell>
          <cell r="BJ30" t="str">
            <v>IV.d.(2) Demonstrates Personal Resolve and Response to Challenges</v>
          </cell>
        </row>
        <row r="31">
          <cell r="AU31">
            <v>2.8999999999999998E-3</v>
          </cell>
          <cell r="BJ31" t="str">
            <v>V.a.(1) Models Equity and Dignity</v>
          </cell>
        </row>
        <row r="32">
          <cell r="AU32">
            <v>3.0000000000000001E-3</v>
          </cell>
          <cell r="BJ32" t="str">
            <v>V.b.(1) Protects Rights and Confidentiality</v>
          </cell>
        </row>
        <row r="33">
          <cell r="AU33">
            <v>3.0999999999999999E-3</v>
          </cell>
          <cell r="BJ33" t="str">
            <v>V.c.(1) Recognizes the Strengths of a Diverse Population</v>
          </cell>
        </row>
        <row r="34">
          <cell r="AU34">
            <v>3.2000000000000002E-3</v>
          </cell>
          <cell r="BJ34" t="str">
            <v>V.c.(2) Creates a Culturally Responsiveness Climate</v>
          </cell>
        </row>
        <row r="35">
          <cell r="AU35">
            <v>3.3E-3</v>
          </cell>
          <cell r="BJ35" t="str">
            <v>V.c.(3) Engages in Courageous Conversations about Diversity</v>
          </cell>
        </row>
        <row r="36">
          <cell r="AU36">
            <v>3.3999999999999998E-3</v>
          </cell>
          <cell r="BJ36" t="str">
            <v>VI.a.(1) Links Aspiration to College and Career Opportunities</v>
          </cell>
        </row>
        <row r="37">
          <cell r="AU37">
            <v>3.5000000000000001E-3</v>
          </cell>
          <cell r="BJ37" t="str">
            <v>VI.a.(2) Develops a Student Goal Setting Process</v>
          </cell>
        </row>
        <row r="38">
          <cell r="AU38">
            <v>3.5999999999999999E-3</v>
          </cell>
          <cell r="BJ38" t="str">
            <v>VI.b.(1) Translates the School Values into Specific Behaviors</v>
          </cell>
        </row>
        <row r="39">
          <cell r="AU39">
            <v>3.7000000000000002E-3</v>
          </cell>
          <cell r="BJ39" t="str">
            <v>VI.b.(2) Develops a Code of Conduct</v>
          </cell>
        </row>
        <row r="40">
          <cell r="AU40">
            <v>3.8E-3</v>
          </cell>
          <cell r="BJ40" t="str">
            <v>VI.c.(1) Creates a Culture that Supports Social Emotional Learning</v>
          </cell>
        </row>
        <row r="41">
          <cell r="AU41">
            <v>3.8999999999999998E-3</v>
          </cell>
          <cell r="BJ41" t="str">
            <v>VI.c.(2) Creates a Culture that Supports Effective Effort</v>
          </cell>
        </row>
        <row r="42">
          <cell r="AU42">
            <v>4.0000000000000001E-3</v>
          </cell>
        </row>
        <row r="43">
          <cell r="AU43">
            <v>4.1000000000000003E-3</v>
          </cell>
        </row>
        <row r="44">
          <cell r="AU44">
            <v>4.1999999999999997E-3</v>
          </cell>
        </row>
        <row r="45">
          <cell r="AU45">
            <v>4.3E-3</v>
          </cell>
        </row>
        <row r="46">
          <cell r="AU46">
            <v>4.4000000000000003E-3</v>
          </cell>
        </row>
        <row r="47">
          <cell r="AU47">
            <v>4.4999999999999997E-3</v>
          </cell>
        </row>
        <row r="48">
          <cell r="AU48">
            <v>4.5999999999999999E-3</v>
          </cell>
        </row>
        <row r="49">
          <cell r="AU49">
            <v>4.7000000000000002E-3</v>
          </cell>
        </row>
        <row r="50">
          <cell r="AU50">
            <v>4.7999999999999996E-3</v>
          </cell>
        </row>
        <row r="51">
          <cell r="AU51">
            <v>4.8999999999999998E-3</v>
          </cell>
        </row>
        <row r="52">
          <cell r="AU52">
            <v>5.0000000000000001E-3</v>
          </cell>
        </row>
        <row r="53">
          <cell r="AU53">
            <v>5.1000000000000004E-3</v>
          </cell>
        </row>
        <row r="54">
          <cell r="AU54">
            <v>5.1999999999999998E-3</v>
          </cell>
        </row>
        <row r="55">
          <cell r="AU55">
            <v>5.3E-3</v>
          </cell>
        </row>
        <row r="56">
          <cell r="AU56">
            <v>5.4000000000000003E-3</v>
          </cell>
        </row>
        <row r="57">
          <cell r="AU57">
            <v>5.4999999999999997E-3</v>
          </cell>
        </row>
        <row r="58">
          <cell r="AU58">
            <v>5.5999999999999999E-3</v>
          </cell>
        </row>
        <row r="59">
          <cell r="AU59">
            <v>5.7000000000000002E-3</v>
          </cell>
        </row>
        <row r="60">
          <cell r="AU60">
            <v>5.7999999999999996E-3</v>
          </cell>
        </row>
        <row r="61">
          <cell r="AU61">
            <v>5.8999999999999999E-3</v>
          </cell>
        </row>
        <row r="62">
          <cell r="AU62">
            <v>6.0000000000000001E-3</v>
          </cell>
        </row>
        <row r="63">
          <cell r="AU63">
            <v>6.1000000000000004E-3</v>
          </cell>
        </row>
        <row r="64">
          <cell r="AU64">
            <v>6.1999999999999998E-3</v>
          </cell>
        </row>
        <row r="65">
          <cell r="AU65">
            <v>6.3E-3</v>
          </cell>
        </row>
        <row r="66">
          <cell r="AU66">
            <v>6.4000000000000003E-3</v>
          </cell>
        </row>
        <row r="67">
          <cell r="AU67">
            <v>6.4999999999999997E-3</v>
          </cell>
        </row>
        <row r="68">
          <cell r="AU68">
            <v>6.6E-3</v>
          </cell>
        </row>
        <row r="69">
          <cell r="AU69">
            <v>6.7000000000000002E-3</v>
          </cell>
        </row>
        <row r="70">
          <cell r="AU70">
            <v>6.7999999999999996E-3</v>
          </cell>
        </row>
        <row r="71">
          <cell r="AU71">
            <v>6.8999999999999999E-3</v>
          </cell>
        </row>
        <row r="72">
          <cell r="AU72">
            <v>7.0000000000000001E-3</v>
          </cell>
        </row>
        <row r="73">
          <cell r="AU73">
            <v>7.1000000000000004E-3</v>
          </cell>
        </row>
        <row r="74">
          <cell r="AU74">
            <v>7.1999999999999998E-3</v>
          </cell>
        </row>
        <row r="75">
          <cell r="AU75">
            <v>7.3000000000000001E-3</v>
          </cell>
        </row>
        <row r="76">
          <cell r="AU76">
            <v>7.4000000000000003E-3</v>
          </cell>
        </row>
        <row r="77">
          <cell r="AU77">
            <v>7.4999999999999997E-3</v>
          </cell>
        </row>
        <row r="78">
          <cell r="AU78">
            <v>7.6E-3</v>
          </cell>
        </row>
        <row r="79">
          <cell r="AU79">
            <v>7.7000000000000002E-3</v>
          </cell>
        </row>
        <row r="80">
          <cell r="AU80">
            <v>7.7999999999999996E-3</v>
          </cell>
        </row>
        <row r="81">
          <cell r="AU81">
            <v>7.9000000000000008E-3</v>
          </cell>
        </row>
        <row r="82">
          <cell r="AU82">
            <v>8.0000000000000002E-3</v>
          </cell>
        </row>
        <row r="83">
          <cell r="AU83">
            <v>8.0999999999999996E-3</v>
          </cell>
        </row>
        <row r="84">
          <cell r="AU84">
            <v>8.2000000000000007E-3</v>
          </cell>
        </row>
        <row r="85">
          <cell r="AU85">
            <v>8.3000000000000001E-3</v>
          </cell>
        </row>
        <row r="86">
          <cell r="AU86">
            <v>8.3999999999999995E-3</v>
          </cell>
        </row>
        <row r="87">
          <cell r="AU87">
            <v>8.5000000000000006E-3</v>
          </cell>
        </row>
        <row r="88">
          <cell r="AU88">
            <v>8.6E-3</v>
          </cell>
        </row>
        <row r="89">
          <cell r="AU89">
            <v>8.6999999999999994E-3</v>
          </cell>
        </row>
        <row r="90">
          <cell r="AU90">
            <v>8.8000000000000005E-3</v>
          </cell>
        </row>
        <row r="91">
          <cell r="AU91">
            <v>8.8999999999999999E-3</v>
          </cell>
        </row>
        <row r="92">
          <cell r="AU92">
            <v>8.9999999999999993E-3</v>
          </cell>
        </row>
        <row r="93">
          <cell r="AU93">
            <v>9.1000000000000004E-3</v>
          </cell>
        </row>
        <row r="94">
          <cell r="AU94">
            <v>9.1999999999999998E-3</v>
          </cell>
        </row>
        <row r="95">
          <cell r="AU95">
            <v>9.2999999999999992E-3</v>
          </cell>
        </row>
        <row r="96">
          <cell r="AU96">
            <v>9.4000000000000004E-3</v>
          </cell>
        </row>
        <row r="97">
          <cell r="AU97">
            <v>9.4999999999999998E-3</v>
          </cell>
        </row>
        <row r="98">
          <cell r="AU98">
            <v>9.5999999999999992E-3</v>
          </cell>
        </row>
        <row r="99">
          <cell r="AU99">
            <v>9.7000000000000003E-3</v>
          </cell>
        </row>
        <row r="100">
          <cell r="AU100">
            <v>9.7999999999999997E-3</v>
          </cell>
        </row>
        <row r="101">
          <cell r="AU101">
            <v>9.9000000000000008E-3</v>
          </cell>
        </row>
        <row r="102">
          <cell r="AU102">
            <v>0.01</v>
          </cell>
        </row>
        <row r="103">
          <cell r="AU103">
            <v>1.01E-2</v>
          </cell>
        </row>
        <row r="104">
          <cell r="AU104">
            <v>1.0200000000000001E-2</v>
          </cell>
        </row>
        <row r="105">
          <cell r="AU105">
            <v>1.03E-2</v>
          </cell>
        </row>
        <row r="106">
          <cell r="AU106">
            <v>1.04E-2</v>
          </cell>
        </row>
        <row r="107">
          <cell r="AU107">
            <v>1.0500000000000001E-2</v>
          </cell>
        </row>
        <row r="108">
          <cell r="AU108">
            <v>1.06E-2</v>
          </cell>
        </row>
        <row r="109">
          <cell r="AU109">
            <v>1.0699999999999999E-2</v>
          </cell>
        </row>
        <row r="110">
          <cell r="AU110">
            <v>1.0800000000000001E-2</v>
          </cell>
        </row>
        <row r="111">
          <cell r="AU111">
            <v>1.09E-2</v>
          </cell>
        </row>
        <row r="112">
          <cell r="AU112">
            <v>1.0999999999999999E-2</v>
          </cell>
        </row>
        <row r="113">
          <cell r="AU113">
            <v>1.11E-2</v>
          </cell>
        </row>
        <row r="114">
          <cell r="AU114">
            <v>1.12E-2</v>
          </cell>
        </row>
        <row r="115">
          <cell r="AU115">
            <v>1.1299999999999999E-2</v>
          </cell>
        </row>
        <row r="116">
          <cell r="AU116">
            <v>1.14E-2</v>
          </cell>
        </row>
        <row r="117">
          <cell r="AU117">
            <v>1.15E-2</v>
          </cell>
        </row>
        <row r="118">
          <cell r="AU118">
            <v>1.1599999999999999E-2</v>
          </cell>
        </row>
        <row r="119">
          <cell r="AU119">
            <v>1.17E-2</v>
          </cell>
        </row>
        <row r="120">
          <cell r="AU120">
            <v>1.18E-2</v>
          </cell>
        </row>
        <row r="121">
          <cell r="AU121">
            <v>1.1900000000000001E-2</v>
          </cell>
        </row>
        <row r="122">
          <cell r="AU122">
            <v>1.2E-2</v>
          </cell>
        </row>
        <row r="123">
          <cell r="AU123">
            <v>1.21E-2</v>
          </cell>
        </row>
        <row r="124">
          <cell r="AU124">
            <v>1.2200000000000001E-2</v>
          </cell>
        </row>
        <row r="125">
          <cell r="AU125">
            <v>1.23E-2</v>
          </cell>
        </row>
        <row r="126">
          <cell r="AU126">
            <v>1.24E-2</v>
          </cell>
        </row>
        <row r="127">
          <cell r="AU127">
            <v>1.2500000000000001E-2</v>
          </cell>
        </row>
        <row r="128">
          <cell r="AU128">
            <v>1.26E-2</v>
          </cell>
        </row>
        <row r="129">
          <cell r="AU129">
            <v>1.2699999999999999E-2</v>
          </cell>
        </row>
        <row r="130">
          <cell r="AU130">
            <v>1.2800000000000001E-2</v>
          </cell>
        </row>
        <row r="131">
          <cell r="AU131">
            <v>1.29E-2</v>
          </cell>
        </row>
        <row r="132">
          <cell r="AU132">
            <v>1.2999999999999999E-2</v>
          </cell>
        </row>
        <row r="133">
          <cell r="AU133">
            <v>1.3100000000000001E-2</v>
          </cell>
        </row>
        <row r="134">
          <cell r="AU134">
            <v>1.32E-2</v>
          </cell>
        </row>
        <row r="135">
          <cell r="AU135">
            <v>1.3299999999999999E-2</v>
          </cell>
        </row>
        <row r="136">
          <cell r="AU136">
            <v>1.34E-2</v>
          </cell>
        </row>
        <row r="137">
          <cell r="AU137">
            <v>1.35E-2</v>
          </cell>
        </row>
        <row r="138">
          <cell r="AU138">
            <v>1.3599999999999999E-2</v>
          </cell>
        </row>
        <row r="139">
          <cell r="AU139">
            <v>1.37E-2</v>
          </cell>
        </row>
        <row r="140">
          <cell r="AU140">
            <v>1.38E-2</v>
          </cell>
        </row>
        <row r="141">
          <cell r="AU141">
            <v>1.3899999999999999E-2</v>
          </cell>
        </row>
        <row r="142">
          <cell r="AU142">
            <v>1.4E-2</v>
          </cell>
        </row>
        <row r="143">
          <cell r="AU143">
            <v>1.41E-2</v>
          </cell>
        </row>
        <row r="144">
          <cell r="AU144">
            <v>1.4200000000000001E-2</v>
          </cell>
        </row>
        <row r="145">
          <cell r="AU145">
            <v>1.43E-2</v>
          </cell>
        </row>
        <row r="146">
          <cell r="AU146">
            <v>1.44E-2</v>
          </cell>
        </row>
        <row r="147">
          <cell r="AU147">
            <v>1.4500000000000001E-2</v>
          </cell>
        </row>
        <row r="148">
          <cell r="AU148">
            <v>1.46E-2</v>
          </cell>
        </row>
        <row r="149">
          <cell r="AU149">
            <v>1.47E-2</v>
          </cell>
        </row>
        <row r="150">
          <cell r="AU150">
            <v>1.4800000000000001E-2</v>
          </cell>
        </row>
        <row r="151">
          <cell r="AU151">
            <v>1.49E-2</v>
          </cell>
        </row>
        <row r="152">
          <cell r="AU152">
            <v>1.4999999999999999E-2</v>
          </cell>
        </row>
        <row r="153">
          <cell r="AU153">
            <v>1.5100000000000001E-2</v>
          </cell>
        </row>
        <row r="154">
          <cell r="AU154">
            <v>1.52E-2</v>
          </cell>
        </row>
        <row r="155">
          <cell r="AU155">
            <v>1.5299999999999999E-2</v>
          </cell>
        </row>
        <row r="156">
          <cell r="AU156">
            <v>1.54E-2</v>
          </cell>
        </row>
        <row r="157">
          <cell r="AU157">
            <v>1.55E-2</v>
          </cell>
        </row>
        <row r="158">
          <cell r="AU158">
            <v>1.5599999999999999E-2</v>
          </cell>
        </row>
        <row r="159">
          <cell r="AU159">
            <v>1.5699999999999999E-2</v>
          </cell>
        </row>
        <row r="160">
          <cell r="AU160">
            <v>1.5800000000000002E-2</v>
          </cell>
        </row>
        <row r="161">
          <cell r="AU161">
            <v>1.5900000000000001E-2</v>
          </cell>
        </row>
        <row r="162">
          <cell r="AU162">
            <v>1.6E-2</v>
          </cell>
        </row>
        <row r="163">
          <cell r="AU163">
            <v>1.61E-2</v>
          </cell>
        </row>
        <row r="164">
          <cell r="AU164">
            <v>1.6199999999999999E-2</v>
          </cell>
        </row>
        <row r="165">
          <cell r="AU165">
            <v>1.6299999999999999E-2</v>
          </cell>
        </row>
        <row r="166">
          <cell r="AU166">
            <v>1.6400000000000001E-2</v>
          </cell>
        </row>
        <row r="167">
          <cell r="AU167">
            <v>1.6500000000000001E-2</v>
          </cell>
        </row>
        <row r="168">
          <cell r="AU168">
            <v>1.66E-2</v>
          </cell>
        </row>
        <row r="169">
          <cell r="AU169">
            <v>1.67E-2</v>
          </cell>
        </row>
        <row r="170">
          <cell r="AU170">
            <v>1.6799999999999999E-2</v>
          </cell>
        </row>
        <row r="171">
          <cell r="AU171">
            <v>1.6899999999999998E-2</v>
          </cell>
        </row>
        <row r="172">
          <cell r="AU172">
            <v>1.7000000000000001E-2</v>
          </cell>
        </row>
        <row r="173">
          <cell r="AU173">
            <v>1.7100000000000001E-2</v>
          </cell>
        </row>
        <row r="174">
          <cell r="AU174">
            <v>1.72E-2</v>
          </cell>
        </row>
        <row r="175">
          <cell r="AU175">
            <v>1.7299999999999999E-2</v>
          </cell>
        </row>
        <row r="176">
          <cell r="AU176">
            <v>1.7399999999999999E-2</v>
          </cell>
        </row>
        <row r="177">
          <cell r="AU177">
            <v>1.7500000000000002E-2</v>
          </cell>
        </row>
        <row r="178">
          <cell r="AU178">
            <v>1.7600000000000001E-2</v>
          </cell>
        </row>
        <row r="179">
          <cell r="AU179">
            <v>1.77E-2</v>
          </cell>
        </row>
        <row r="180">
          <cell r="AU180">
            <v>1.78E-2</v>
          </cell>
        </row>
        <row r="181">
          <cell r="AU181">
            <v>1.7899999999999999E-2</v>
          </cell>
        </row>
        <row r="182">
          <cell r="AU182">
            <v>1.7999999999999999E-2</v>
          </cell>
        </row>
        <row r="183">
          <cell r="AU183">
            <v>1.8100000000000002E-2</v>
          </cell>
        </row>
        <row r="184">
          <cell r="AU184">
            <v>1.8200000000000001E-2</v>
          </cell>
        </row>
        <row r="185">
          <cell r="AU185">
            <v>1.83E-2</v>
          </cell>
        </row>
        <row r="186">
          <cell r="AU186">
            <v>1.84E-2</v>
          </cell>
        </row>
        <row r="187">
          <cell r="AU187">
            <v>1.8499999999999999E-2</v>
          </cell>
        </row>
        <row r="188">
          <cell r="AU188">
            <v>1.8599999999999998E-2</v>
          </cell>
        </row>
        <row r="189">
          <cell r="AU189">
            <v>1.8700000000000001E-2</v>
          </cell>
        </row>
        <row r="190">
          <cell r="AU190">
            <v>1.8800000000000001E-2</v>
          </cell>
        </row>
        <row r="191">
          <cell r="AU191">
            <v>1.89E-2</v>
          </cell>
        </row>
        <row r="192">
          <cell r="AU192">
            <v>1.9E-2</v>
          </cell>
        </row>
        <row r="193">
          <cell r="AU193">
            <v>1.9099999999999999E-2</v>
          </cell>
        </row>
        <row r="194">
          <cell r="AU194">
            <v>1.9199999999999998E-2</v>
          </cell>
        </row>
        <row r="195">
          <cell r="AU195">
            <v>1.9300000000000001E-2</v>
          </cell>
        </row>
        <row r="196">
          <cell r="AU196">
            <v>1.9400000000000001E-2</v>
          </cell>
        </row>
        <row r="197">
          <cell r="AU197">
            <v>1.95E-2</v>
          </cell>
        </row>
        <row r="198">
          <cell r="AU198">
            <v>1.9599999999999999E-2</v>
          </cell>
        </row>
        <row r="199">
          <cell r="AU199">
            <v>1.9699999999999999E-2</v>
          </cell>
        </row>
        <row r="200">
          <cell r="AU200">
            <v>1.9800000000000002E-2</v>
          </cell>
        </row>
        <row r="201">
          <cell r="AU201">
            <v>1.9900000000000001E-2</v>
          </cell>
        </row>
        <row r="202">
          <cell r="AU202">
            <v>0.02</v>
          </cell>
        </row>
        <row r="203">
          <cell r="AU203">
            <v>2.01E-2</v>
          </cell>
        </row>
        <row r="204">
          <cell r="AU204">
            <v>2.0199999999999999E-2</v>
          </cell>
        </row>
        <row r="205">
          <cell r="AU205">
            <v>2.0299999999999999E-2</v>
          </cell>
        </row>
        <row r="206">
          <cell r="AU206">
            <v>2.0400000000000001E-2</v>
          </cell>
        </row>
        <row r="207">
          <cell r="AU207">
            <v>2.0500000000000001E-2</v>
          </cell>
        </row>
        <row r="208">
          <cell r="AU208">
            <v>2.06E-2</v>
          </cell>
        </row>
        <row r="209">
          <cell r="AU209">
            <v>2.07E-2</v>
          </cell>
        </row>
        <row r="210">
          <cell r="AU210">
            <v>2.0799999999999999E-2</v>
          </cell>
        </row>
        <row r="211">
          <cell r="AU211">
            <v>2.0899999999999998E-2</v>
          </cell>
        </row>
        <row r="212">
          <cell r="AU212">
            <v>2.1000000000000001E-2</v>
          </cell>
        </row>
        <row r="213">
          <cell r="AU213">
            <v>2.1100000000000001E-2</v>
          </cell>
        </row>
        <row r="214">
          <cell r="AU214">
            <v>2.12E-2</v>
          </cell>
        </row>
        <row r="215">
          <cell r="AU215">
            <v>2.1299999999999999E-2</v>
          </cell>
        </row>
        <row r="216">
          <cell r="AU216">
            <v>2.1399999999999999E-2</v>
          </cell>
        </row>
        <row r="217">
          <cell r="AU217">
            <v>2.1499999999999998E-2</v>
          </cell>
        </row>
        <row r="218">
          <cell r="AU218">
            <v>2.1600000000000001E-2</v>
          </cell>
        </row>
        <row r="219">
          <cell r="AU219">
            <v>2.1700000000000001E-2</v>
          </cell>
        </row>
        <row r="220">
          <cell r="AU220">
            <v>2.18E-2</v>
          </cell>
        </row>
        <row r="221">
          <cell r="AU221">
            <v>2.1899999999999999E-2</v>
          </cell>
        </row>
        <row r="222">
          <cell r="AU222">
            <v>2.1999999999999999E-2</v>
          </cell>
        </row>
        <row r="223">
          <cell r="AU223">
            <v>2.2100000000000002E-2</v>
          </cell>
        </row>
        <row r="224">
          <cell r="AU224">
            <v>2.2200000000000001E-2</v>
          </cell>
        </row>
        <row r="225">
          <cell r="AU225">
            <v>2.23E-2</v>
          </cell>
        </row>
        <row r="226">
          <cell r="AU226">
            <v>2.24E-2</v>
          </cell>
        </row>
        <row r="227">
          <cell r="AU227">
            <v>2.2499999999999999E-2</v>
          </cell>
        </row>
        <row r="228">
          <cell r="AU228">
            <v>2.2599999999999999E-2</v>
          </cell>
        </row>
        <row r="229">
          <cell r="AU229">
            <v>2.2700000000000001E-2</v>
          </cell>
        </row>
        <row r="230">
          <cell r="AU230">
            <v>2.2800000000000001E-2</v>
          </cell>
        </row>
        <row r="231">
          <cell r="AU231">
            <v>2.29E-2</v>
          </cell>
        </row>
        <row r="232">
          <cell r="AU232">
            <v>2.3E-2</v>
          </cell>
        </row>
        <row r="233">
          <cell r="AU233">
            <v>2.3099999999999999E-2</v>
          </cell>
        </row>
        <row r="234">
          <cell r="AU234">
            <v>2.3199999999999998E-2</v>
          </cell>
        </row>
        <row r="235">
          <cell r="AU235">
            <v>2.3300000000000001E-2</v>
          </cell>
        </row>
        <row r="236">
          <cell r="AU236">
            <v>2.3400000000000001E-2</v>
          </cell>
        </row>
        <row r="237">
          <cell r="AU237">
            <v>2.35E-2</v>
          </cell>
        </row>
        <row r="238">
          <cell r="AU238">
            <v>2.3599999999999999E-2</v>
          </cell>
        </row>
        <row r="239">
          <cell r="AU239">
            <v>2.3699999999999999E-2</v>
          </cell>
        </row>
        <row r="240">
          <cell r="AU240">
            <v>2.3800000000000002E-2</v>
          </cell>
        </row>
        <row r="241">
          <cell r="AU241">
            <v>2.3900000000000001E-2</v>
          </cell>
        </row>
        <row r="242">
          <cell r="AU242">
            <v>2.4E-2</v>
          </cell>
        </row>
        <row r="243">
          <cell r="AU243">
            <v>2.41E-2</v>
          </cell>
        </row>
        <row r="244">
          <cell r="AU244">
            <v>2.4199999999999999E-2</v>
          </cell>
        </row>
        <row r="245">
          <cell r="AU245">
            <v>2.4299999999999999E-2</v>
          </cell>
        </row>
        <row r="246">
          <cell r="AU246">
            <v>2.4400000000000002E-2</v>
          </cell>
        </row>
        <row r="247">
          <cell r="AU247">
            <v>2.4500000000000001E-2</v>
          </cell>
        </row>
        <row r="248">
          <cell r="AU248">
            <v>2.46E-2</v>
          </cell>
        </row>
        <row r="249">
          <cell r="AU249">
            <v>2.47E-2</v>
          </cell>
        </row>
        <row r="250">
          <cell r="AU250">
            <v>2.4799999999999999E-2</v>
          </cell>
        </row>
        <row r="251">
          <cell r="AU251">
            <v>2.4899999999999999E-2</v>
          </cell>
        </row>
        <row r="252">
          <cell r="AU252">
            <v>2.5000000000000001E-2</v>
          </cell>
        </row>
        <row r="253">
          <cell r="AU253">
            <v>2.5100000000000001E-2</v>
          </cell>
        </row>
        <row r="254">
          <cell r="AU254">
            <v>2.52E-2</v>
          </cell>
        </row>
        <row r="255">
          <cell r="AU255">
            <v>2.53E-2</v>
          </cell>
        </row>
        <row r="256">
          <cell r="AU256">
            <v>2.5399999999999999E-2</v>
          </cell>
        </row>
        <row r="257">
          <cell r="AU257">
            <v>2.5499999999999998E-2</v>
          </cell>
        </row>
        <row r="258">
          <cell r="AU258">
            <v>2.5600000000000001E-2</v>
          </cell>
        </row>
        <row r="259">
          <cell r="AU259">
            <v>2.5700000000000001E-2</v>
          </cell>
        </row>
        <row r="260">
          <cell r="AU260">
            <v>2.58E-2</v>
          </cell>
        </row>
        <row r="261">
          <cell r="AU261">
            <v>2.5899999999999999E-2</v>
          </cell>
        </row>
        <row r="262">
          <cell r="AU262">
            <v>2.5999999999999999E-2</v>
          </cell>
        </row>
        <row r="263">
          <cell r="AU263">
            <v>2.6100000000000002E-2</v>
          </cell>
        </row>
        <row r="264">
          <cell r="AU264">
            <v>2.6200000000000001E-2</v>
          </cell>
        </row>
        <row r="265">
          <cell r="AU265">
            <v>2.63E-2</v>
          </cell>
        </row>
        <row r="266">
          <cell r="AU266">
            <v>2.64E-2</v>
          </cell>
        </row>
        <row r="267">
          <cell r="AU267">
            <v>2.6499999999999999E-2</v>
          </cell>
        </row>
        <row r="268">
          <cell r="AU268">
            <v>2.6599999999999999E-2</v>
          </cell>
        </row>
        <row r="269">
          <cell r="AU269">
            <v>2.6700000000000002E-2</v>
          </cell>
        </row>
        <row r="270">
          <cell r="AU270">
            <v>2.6800000000000001E-2</v>
          </cell>
        </row>
        <row r="271">
          <cell r="AU271">
            <v>2.69E-2</v>
          </cell>
        </row>
        <row r="272">
          <cell r="AU272">
            <v>2.7E-2</v>
          </cell>
        </row>
        <row r="273">
          <cell r="AU273">
            <v>2.7099999999999999E-2</v>
          </cell>
        </row>
        <row r="274">
          <cell r="AU274">
            <v>2.7199999999999998E-2</v>
          </cell>
        </row>
        <row r="275">
          <cell r="AU275">
            <v>2.7300000000000001E-2</v>
          </cell>
        </row>
        <row r="276">
          <cell r="AU276">
            <v>2.7400000000000001E-2</v>
          </cell>
        </row>
        <row r="277">
          <cell r="AU277">
            <v>2.75E-2</v>
          </cell>
        </row>
        <row r="278">
          <cell r="AU278">
            <v>2.76E-2</v>
          </cell>
        </row>
        <row r="279">
          <cell r="AU279">
            <v>2.7699999999999999E-2</v>
          </cell>
        </row>
        <row r="280">
          <cell r="AU280">
            <v>2.7799999999999998E-2</v>
          </cell>
        </row>
        <row r="281">
          <cell r="AU281">
            <v>2.7900000000000001E-2</v>
          </cell>
        </row>
        <row r="282">
          <cell r="AU282">
            <v>2.8000000000000001E-2</v>
          </cell>
        </row>
        <row r="283">
          <cell r="AU283">
            <v>2.81E-2</v>
          </cell>
        </row>
        <row r="284">
          <cell r="AU284">
            <v>2.8199999999999999E-2</v>
          </cell>
        </row>
        <row r="285">
          <cell r="AU285">
            <v>2.8299999999999999E-2</v>
          </cell>
        </row>
        <row r="286">
          <cell r="AU286">
            <v>2.8400000000000002E-2</v>
          </cell>
        </row>
        <row r="287">
          <cell r="AU287">
            <v>2.8500000000000001E-2</v>
          </cell>
        </row>
        <row r="288">
          <cell r="AU288">
            <v>2.86E-2</v>
          </cell>
        </row>
        <row r="289">
          <cell r="AU289">
            <v>2.87E-2</v>
          </cell>
        </row>
        <row r="290">
          <cell r="AU290">
            <v>2.8799999999999999E-2</v>
          </cell>
        </row>
        <row r="291">
          <cell r="AU291">
            <v>2.8899999999999999E-2</v>
          </cell>
        </row>
        <row r="292">
          <cell r="AU292">
            <v>2.9000000000000001E-2</v>
          </cell>
        </row>
        <row r="293">
          <cell r="AU293">
            <v>2.9100000000000001E-2</v>
          </cell>
        </row>
        <row r="294">
          <cell r="AU294">
            <v>2.92E-2</v>
          </cell>
        </row>
        <row r="295">
          <cell r="AU295">
            <v>2.93E-2</v>
          </cell>
        </row>
        <row r="296">
          <cell r="AU296">
            <v>2.9399999999999999E-2</v>
          </cell>
        </row>
        <row r="297">
          <cell r="AU297">
            <v>2.9499999999999998E-2</v>
          </cell>
        </row>
        <row r="298">
          <cell r="AU298">
            <v>2.9600000000000001E-2</v>
          </cell>
        </row>
        <row r="299">
          <cell r="AU299">
            <v>2.9700000000000001E-2</v>
          </cell>
        </row>
        <row r="300">
          <cell r="AU300">
            <v>2.98E-2</v>
          </cell>
        </row>
        <row r="301">
          <cell r="AU301">
            <v>2.9899999999999999E-2</v>
          </cell>
        </row>
        <row r="302">
          <cell r="AU302">
            <v>0.03</v>
          </cell>
        </row>
        <row r="303">
          <cell r="AU303">
            <v>3.0099999999999998E-2</v>
          </cell>
        </row>
        <row r="304">
          <cell r="AU304">
            <v>3.0200000000000001E-2</v>
          </cell>
        </row>
        <row r="305">
          <cell r="AU305">
            <v>3.0300000000000001E-2</v>
          </cell>
        </row>
        <row r="306">
          <cell r="AU306">
            <v>3.04E-2</v>
          </cell>
        </row>
        <row r="307">
          <cell r="AU307">
            <v>3.0499999999999999E-2</v>
          </cell>
        </row>
        <row r="308">
          <cell r="AU308">
            <v>3.0599999999999999E-2</v>
          </cell>
        </row>
        <row r="309">
          <cell r="AU309">
            <v>3.0700000000000002E-2</v>
          </cell>
        </row>
        <row r="310">
          <cell r="AU310">
            <v>3.0800000000000001E-2</v>
          </cell>
        </row>
        <row r="311">
          <cell r="AU311">
            <v>3.09E-2</v>
          </cell>
        </row>
        <row r="312">
          <cell r="AU312">
            <v>3.1E-2</v>
          </cell>
        </row>
        <row r="313">
          <cell r="AU313">
            <v>3.1099999999999999E-2</v>
          </cell>
        </row>
        <row r="314">
          <cell r="AU314">
            <v>3.1199999999999999E-2</v>
          </cell>
        </row>
        <row r="315">
          <cell r="AU315">
            <v>3.1300000000000001E-2</v>
          </cell>
        </row>
        <row r="316">
          <cell r="AU316">
            <v>3.1399999999999997E-2</v>
          </cell>
        </row>
        <row r="317">
          <cell r="AU317">
            <v>3.15E-2</v>
          </cell>
        </row>
        <row r="318">
          <cell r="AU318">
            <v>3.1600000000000003E-2</v>
          </cell>
        </row>
        <row r="319">
          <cell r="AU319">
            <v>3.1699999999999999E-2</v>
          </cell>
        </row>
        <row r="320">
          <cell r="AU320">
            <v>3.1800000000000002E-2</v>
          </cell>
        </row>
        <row r="321">
          <cell r="AU321">
            <v>3.1899999999999998E-2</v>
          </cell>
        </row>
        <row r="322">
          <cell r="AU322">
            <v>3.2000000000000001E-2</v>
          </cell>
        </row>
        <row r="323">
          <cell r="AU323">
            <v>3.2099999999999997E-2</v>
          </cell>
        </row>
        <row r="324">
          <cell r="AU324">
            <v>3.2199999999999999E-2</v>
          </cell>
        </row>
        <row r="325">
          <cell r="AU325">
            <v>3.2300000000000002E-2</v>
          </cell>
        </row>
        <row r="326">
          <cell r="AU326">
            <v>3.2399999999999998E-2</v>
          </cell>
        </row>
        <row r="327">
          <cell r="AU327">
            <v>3.2500000000000001E-2</v>
          </cell>
        </row>
        <row r="328">
          <cell r="AU328">
            <v>3.2599999999999997E-2</v>
          </cell>
        </row>
        <row r="329">
          <cell r="AU329">
            <v>3.27E-2</v>
          </cell>
        </row>
        <row r="330">
          <cell r="AU330">
            <v>3.2800000000000003E-2</v>
          </cell>
        </row>
        <row r="331">
          <cell r="AU331">
            <v>3.2899999999999999E-2</v>
          </cell>
        </row>
        <row r="332">
          <cell r="AU332">
            <v>3.3000000000000002E-2</v>
          </cell>
        </row>
        <row r="333">
          <cell r="AU333">
            <v>3.3099999999999997E-2</v>
          </cell>
        </row>
        <row r="334">
          <cell r="AU334">
            <v>3.32E-2</v>
          </cell>
        </row>
        <row r="335">
          <cell r="AU335">
            <v>3.3300000000000003E-2</v>
          </cell>
        </row>
        <row r="336">
          <cell r="AU336">
            <v>3.3399999999999999E-2</v>
          </cell>
        </row>
        <row r="337">
          <cell r="AU337">
            <v>3.3500000000000002E-2</v>
          </cell>
        </row>
        <row r="338">
          <cell r="AU338">
            <v>3.3599999999999998E-2</v>
          </cell>
        </row>
        <row r="339">
          <cell r="AU339">
            <v>3.3700000000000001E-2</v>
          </cell>
        </row>
        <row r="340">
          <cell r="AU340">
            <v>3.3799999999999997E-2</v>
          </cell>
        </row>
        <row r="341">
          <cell r="AU341">
            <v>3.39E-2</v>
          </cell>
        </row>
        <row r="342">
          <cell r="AU342">
            <v>3.4000000000000002E-2</v>
          </cell>
        </row>
        <row r="343">
          <cell r="AU343">
            <v>3.4099999999999998E-2</v>
          </cell>
        </row>
        <row r="344">
          <cell r="AU344">
            <v>3.4200000000000001E-2</v>
          </cell>
        </row>
        <row r="345">
          <cell r="AU345">
            <v>3.4299999999999997E-2</v>
          </cell>
        </row>
        <row r="346">
          <cell r="AU346">
            <v>3.44E-2</v>
          </cell>
        </row>
        <row r="347">
          <cell r="AU347">
            <v>3.4500000000000003E-2</v>
          </cell>
        </row>
        <row r="348">
          <cell r="AU348">
            <v>3.4599999999999999E-2</v>
          </cell>
        </row>
        <row r="349">
          <cell r="AU349">
            <v>3.4700000000000002E-2</v>
          </cell>
        </row>
        <row r="350">
          <cell r="AU350">
            <v>3.4799999999999998E-2</v>
          </cell>
        </row>
        <row r="351">
          <cell r="AU351">
            <v>3.49E-2</v>
          </cell>
        </row>
        <row r="352">
          <cell r="AU352">
            <v>3.5000000000000003E-2</v>
          </cell>
        </row>
        <row r="353">
          <cell r="AU353">
            <v>3.5099999999999999E-2</v>
          </cell>
        </row>
        <row r="354">
          <cell r="AU354">
            <v>3.5200000000000002E-2</v>
          </cell>
        </row>
        <row r="355">
          <cell r="AU355">
            <v>3.5299999999999998E-2</v>
          </cell>
        </row>
        <row r="356">
          <cell r="AU356">
            <v>3.5400000000000001E-2</v>
          </cell>
        </row>
        <row r="357">
          <cell r="AU357">
            <v>3.5499999999999997E-2</v>
          </cell>
        </row>
        <row r="358">
          <cell r="AU358">
            <v>3.56E-2</v>
          </cell>
        </row>
        <row r="359">
          <cell r="AU359">
            <v>3.5700000000000003E-2</v>
          </cell>
        </row>
        <row r="360">
          <cell r="AU360">
            <v>3.5799999999999998E-2</v>
          </cell>
        </row>
        <row r="361">
          <cell r="AU361">
            <v>3.5900000000000001E-2</v>
          </cell>
        </row>
        <row r="362">
          <cell r="AU362">
            <v>3.5999999999999997E-2</v>
          </cell>
        </row>
        <row r="363">
          <cell r="AU363">
            <v>3.61E-2</v>
          </cell>
        </row>
        <row r="364">
          <cell r="AU364">
            <v>3.6200000000000003E-2</v>
          </cell>
        </row>
        <row r="365">
          <cell r="AU365">
            <v>3.6299999999999999E-2</v>
          </cell>
        </row>
        <row r="366">
          <cell r="AU366">
            <v>3.6400000000000002E-2</v>
          </cell>
        </row>
        <row r="367">
          <cell r="AU367">
            <v>3.6499999999999998E-2</v>
          </cell>
        </row>
        <row r="368">
          <cell r="AU368">
            <v>3.6600000000000001E-2</v>
          </cell>
        </row>
        <row r="369">
          <cell r="AU369">
            <v>3.6700000000000003E-2</v>
          </cell>
        </row>
        <row r="370">
          <cell r="AU370">
            <v>3.6799999999999999E-2</v>
          </cell>
        </row>
        <row r="371">
          <cell r="AU371">
            <v>3.6900000000000002E-2</v>
          </cell>
        </row>
        <row r="372">
          <cell r="AU372">
            <v>3.6999999999999998E-2</v>
          </cell>
        </row>
        <row r="373">
          <cell r="AU373">
            <v>3.7100000000000001E-2</v>
          </cell>
        </row>
        <row r="374">
          <cell r="AU374">
            <v>3.7199999999999997E-2</v>
          </cell>
        </row>
        <row r="375">
          <cell r="AU375">
            <v>3.73E-2</v>
          </cell>
        </row>
        <row r="376">
          <cell r="AU376">
            <v>3.7400000000000003E-2</v>
          </cell>
        </row>
        <row r="377">
          <cell r="AU377">
            <v>3.7499999999999999E-2</v>
          </cell>
        </row>
        <row r="378">
          <cell r="AU378">
            <v>3.7600000000000001E-2</v>
          </cell>
        </row>
        <row r="379">
          <cell r="AU379">
            <v>3.7699999999999997E-2</v>
          </cell>
        </row>
        <row r="380">
          <cell r="AU380">
            <v>3.78E-2</v>
          </cell>
        </row>
        <row r="381">
          <cell r="AU381">
            <v>3.7900000000000003E-2</v>
          </cell>
        </row>
        <row r="382">
          <cell r="AU382">
            <v>3.7999999999999999E-2</v>
          </cell>
        </row>
        <row r="383">
          <cell r="AU383">
            <v>3.8100000000000002E-2</v>
          </cell>
        </row>
        <row r="384">
          <cell r="AU384">
            <v>3.8199999999999998E-2</v>
          </cell>
        </row>
        <row r="385">
          <cell r="AU385">
            <v>3.8300000000000001E-2</v>
          </cell>
        </row>
        <row r="386">
          <cell r="AU386">
            <v>3.8399999999999997E-2</v>
          </cell>
        </row>
        <row r="387">
          <cell r="AU387">
            <v>3.85E-2</v>
          </cell>
        </row>
        <row r="388">
          <cell r="AU388">
            <v>3.8600000000000002E-2</v>
          </cell>
        </row>
        <row r="389">
          <cell r="AU389">
            <v>3.8699999999999998E-2</v>
          </cell>
        </row>
        <row r="390">
          <cell r="AU390">
            <v>3.8800000000000001E-2</v>
          </cell>
        </row>
        <row r="391">
          <cell r="AU391">
            <v>3.8899999999999997E-2</v>
          </cell>
        </row>
        <row r="392">
          <cell r="AU392">
            <v>3.9E-2</v>
          </cell>
        </row>
        <row r="393">
          <cell r="AU393">
            <v>3.9100000000000003E-2</v>
          </cell>
        </row>
        <row r="394">
          <cell r="AU394">
            <v>3.9199999999999999E-2</v>
          </cell>
        </row>
        <row r="395">
          <cell r="AU395">
            <v>3.9300000000000002E-2</v>
          </cell>
        </row>
        <row r="396">
          <cell r="AU396">
            <v>3.9399999999999998E-2</v>
          </cell>
        </row>
        <row r="397">
          <cell r="AU397">
            <v>3.95E-2</v>
          </cell>
        </row>
        <row r="398">
          <cell r="AU398">
            <v>3.9600000000000003E-2</v>
          </cell>
        </row>
        <row r="399">
          <cell r="AU399">
            <v>3.9699999999999999E-2</v>
          </cell>
        </row>
        <row r="400">
          <cell r="AU400">
            <v>3.9800000000000002E-2</v>
          </cell>
        </row>
        <row r="401">
          <cell r="AU401">
            <v>3.9899999999999998E-2</v>
          </cell>
        </row>
        <row r="402">
          <cell r="AU402">
            <v>0.04</v>
          </cell>
        </row>
        <row r="403">
          <cell r="AU403">
            <v>4.0099999999999997E-2</v>
          </cell>
        </row>
        <row r="404">
          <cell r="AU404">
            <v>4.02E-2</v>
          </cell>
        </row>
        <row r="405">
          <cell r="AU405">
            <v>4.0300000000000002E-2</v>
          </cell>
        </row>
        <row r="406">
          <cell r="AU406">
            <v>4.0399999999999998E-2</v>
          </cell>
        </row>
        <row r="407">
          <cell r="AU407">
            <v>4.0500000000000001E-2</v>
          </cell>
        </row>
        <row r="408">
          <cell r="AU408">
            <v>4.0599999999999997E-2</v>
          </cell>
        </row>
        <row r="409">
          <cell r="AU409">
            <v>4.07E-2</v>
          </cell>
        </row>
        <row r="410">
          <cell r="AU410">
            <v>4.0800000000000003E-2</v>
          </cell>
        </row>
        <row r="411">
          <cell r="AU411">
            <v>4.0899999999999999E-2</v>
          </cell>
        </row>
        <row r="412">
          <cell r="AU412">
            <v>4.1000000000000002E-2</v>
          </cell>
        </row>
        <row r="413">
          <cell r="AU413">
            <v>4.1099999999999998E-2</v>
          </cell>
        </row>
        <row r="414">
          <cell r="AU414">
            <v>4.1200000000000001E-2</v>
          </cell>
        </row>
        <row r="415">
          <cell r="AU415">
            <v>4.1300000000000003E-2</v>
          </cell>
        </row>
        <row r="416">
          <cell r="AU416">
            <v>4.1399999999999999E-2</v>
          </cell>
        </row>
        <row r="417">
          <cell r="AU417">
            <v>4.1500000000000002E-2</v>
          </cell>
        </row>
        <row r="418">
          <cell r="AU418">
            <v>4.1599999999999998E-2</v>
          </cell>
        </row>
        <row r="419">
          <cell r="AU419">
            <v>4.1700000000000001E-2</v>
          </cell>
        </row>
        <row r="420">
          <cell r="AU420">
            <v>4.1799999999999997E-2</v>
          </cell>
        </row>
        <row r="421">
          <cell r="AU421">
            <v>4.19E-2</v>
          </cell>
        </row>
        <row r="422">
          <cell r="AU422">
            <v>4.2000000000000003E-2</v>
          </cell>
        </row>
        <row r="423">
          <cell r="AU423">
            <v>4.2099999999999999E-2</v>
          </cell>
        </row>
        <row r="424">
          <cell r="AU424">
            <v>4.2200000000000001E-2</v>
          </cell>
        </row>
        <row r="425">
          <cell r="AU425">
            <v>4.2299999999999997E-2</v>
          </cell>
        </row>
        <row r="426">
          <cell r="AU426">
            <v>4.24E-2</v>
          </cell>
        </row>
        <row r="427">
          <cell r="AU427">
            <v>4.2500000000000003E-2</v>
          </cell>
        </row>
        <row r="428">
          <cell r="AU428">
            <v>4.2599999999999999E-2</v>
          </cell>
        </row>
        <row r="429">
          <cell r="AU429">
            <v>4.2700000000000002E-2</v>
          </cell>
        </row>
        <row r="430">
          <cell r="AU430">
            <v>4.2799999999999998E-2</v>
          </cell>
        </row>
        <row r="431">
          <cell r="AU431">
            <v>4.2900000000000001E-2</v>
          </cell>
        </row>
        <row r="432">
          <cell r="AU432">
            <v>4.2999999999999997E-2</v>
          </cell>
        </row>
        <row r="433">
          <cell r="AU433">
            <v>4.3099999999999999E-2</v>
          </cell>
        </row>
        <row r="434">
          <cell r="AU434">
            <v>4.3200000000000002E-2</v>
          </cell>
        </row>
        <row r="435">
          <cell r="AU435">
            <v>4.3299999999999998E-2</v>
          </cell>
        </row>
        <row r="436">
          <cell r="AU436">
            <v>4.3400000000000001E-2</v>
          </cell>
        </row>
        <row r="437">
          <cell r="AU437">
            <v>4.3499999999999997E-2</v>
          </cell>
        </row>
        <row r="438">
          <cell r="AU438">
            <v>4.36E-2</v>
          </cell>
        </row>
        <row r="439">
          <cell r="AU439">
            <v>4.3700000000000003E-2</v>
          </cell>
        </row>
        <row r="440">
          <cell r="AU440">
            <v>4.3799999999999999E-2</v>
          </cell>
        </row>
        <row r="441">
          <cell r="AU441">
            <v>4.3900000000000002E-2</v>
          </cell>
        </row>
        <row r="442">
          <cell r="AU442">
            <v>4.3999999999999997E-2</v>
          </cell>
        </row>
        <row r="443">
          <cell r="AU443">
            <v>4.41E-2</v>
          </cell>
        </row>
        <row r="444">
          <cell r="AU444">
            <v>4.4200000000000003E-2</v>
          </cell>
        </row>
        <row r="445">
          <cell r="AU445">
            <v>4.4299999999999999E-2</v>
          </cell>
        </row>
        <row r="446">
          <cell r="AU446">
            <v>4.4400000000000002E-2</v>
          </cell>
        </row>
        <row r="447">
          <cell r="AU447">
            <v>4.4499999999999998E-2</v>
          </cell>
        </row>
        <row r="448">
          <cell r="AU448">
            <v>4.4600000000000001E-2</v>
          </cell>
        </row>
        <row r="449">
          <cell r="AU449">
            <v>4.4699999999999997E-2</v>
          </cell>
        </row>
        <row r="450">
          <cell r="AU450">
            <v>4.48E-2</v>
          </cell>
        </row>
        <row r="451">
          <cell r="AU451">
            <v>4.4900000000000002E-2</v>
          </cell>
        </row>
        <row r="452">
          <cell r="AU452">
            <v>4.4999999999999998E-2</v>
          </cell>
        </row>
        <row r="453">
          <cell r="AU453">
            <v>4.5100000000000001E-2</v>
          </cell>
        </row>
        <row r="454">
          <cell r="AU454">
            <v>4.5199999999999997E-2</v>
          </cell>
        </row>
        <row r="455">
          <cell r="AU455">
            <v>4.53E-2</v>
          </cell>
        </row>
        <row r="456">
          <cell r="AU456">
            <v>4.5400000000000003E-2</v>
          </cell>
        </row>
        <row r="457">
          <cell r="AU457">
            <v>4.5499999999999999E-2</v>
          </cell>
        </row>
        <row r="458">
          <cell r="AU458">
            <v>4.5600000000000002E-2</v>
          </cell>
        </row>
        <row r="459">
          <cell r="AU459">
            <v>4.5699999999999998E-2</v>
          </cell>
        </row>
        <row r="460">
          <cell r="AU460">
            <v>4.58E-2</v>
          </cell>
        </row>
        <row r="461">
          <cell r="AU461">
            <v>4.5900000000000003E-2</v>
          </cell>
        </row>
        <row r="462">
          <cell r="AU462">
            <v>4.5999999999999999E-2</v>
          </cell>
        </row>
        <row r="463">
          <cell r="AU463">
            <v>4.6100000000000002E-2</v>
          </cell>
        </row>
        <row r="464">
          <cell r="AU464">
            <v>4.6199999999999998E-2</v>
          </cell>
        </row>
        <row r="465">
          <cell r="AU465">
            <v>4.6300000000000001E-2</v>
          </cell>
        </row>
        <row r="466">
          <cell r="AU466">
            <v>4.6399999999999997E-2</v>
          </cell>
        </row>
        <row r="467">
          <cell r="AU467">
            <v>4.65E-2</v>
          </cell>
        </row>
        <row r="468">
          <cell r="AU468">
            <v>4.6600000000000003E-2</v>
          </cell>
        </row>
        <row r="469">
          <cell r="AU469">
            <v>4.6699999999999998E-2</v>
          </cell>
        </row>
        <row r="470">
          <cell r="AU470">
            <v>4.6800000000000001E-2</v>
          </cell>
        </row>
        <row r="471">
          <cell r="AU471">
            <v>4.6899999999999997E-2</v>
          </cell>
        </row>
        <row r="472">
          <cell r="AU472">
            <v>4.7E-2</v>
          </cell>
        </row>
        <row r="473">
          <cell r="AU473">
            <v>4.7100000000000003E-2</v>
          </cell>
        </row>
        <row r="474">
          <cell r="AU474">
            <v>4.7199999999999999E-2</v>
          </cell>
        </row>
        <row r="475">
          <cell r="AU475">
            <v>4.7300000000000002E-2</v>
          </cell>
        </row>
        <row r="476">
          <cell r="AU476">
            <v>4.7399999999999998E-2</v>
          </cell>
        </row>
        <row r="477">
          <cell r="AU477">
            <v>4.7500000000000001E-2</v>
          </cell>
        </row>
        <row r="478">
          <cell r="AU478">
            <v>4.7600000000000003E-2</v>
          </cell>
        </row>
        <row r="479">
          <cell r="AU479">
            <v>4.7699999999999999E-2</v>
          </cell>
        </row>
        <row r="480">
          <cell r="AU480">
            <v>4.7800000000000002E-2</v>
          </cell>
        </row>
        <row r="481">
          <cell r="AU481">
            <v>4.7899999999999998E-2</v>
          </cell>
        </row>
        <row r="482">
          <cell r="AU482">
            <v>4.8000000000000001E-2</v>
          </cell>
        </row>
        <row r="483">
          <cell r="AU483">
            <v>4.8099999999999997E-2</v>
          </cell>
        </row>
        <row r="484">
          <cell r="AU484">
            <v>4.82E-2</v>
          </cell>
        </row>
        <row r="485">
          <cell r="AU485">
            <v>4.8300000000000003E-2</v>
          </cell>
        </row>
        <row r="486">
          <cell r="AU486">
            <v>4.8399999999999999E-2</v>
          </cell>
        </row>
        <row r="487">
          <cell r="AU487">
            <v>4.8500000000000001E-2</v>
          </cell>
        </row>
        <row r="488">
          <cell r="AU488">
            <v>4.8599999999999997E-2</v>
          </cell>
        </row>
        <row r="489">
          <cell r="AU489">
            <v>4.87E-2</v>
          </cell>
        </row>
        <row r="490">
          <cell r="AU490">
            <v>4.8800000000000003E-2</v>
          </cell>
        </row>
        <row r="491">
          <cell r="AU491">
            <v>4.8899999999999999E-2</v>
          </cell>
        </row>
        <row r="492">
          <cell r="AU492">
            <v>4.9000000000000002E-2</v>
          </cell>
        </row>
        <row r="493">
          <cell r="AU493">
            <v>4.9099999999999998E-2</v>
          </cell>
        </row>
        <row r="494">
          <cell r="AU494">
            <v>4.9200000000000001E-2</v>
          </cell>
        </row>
        <row r="495">
          <cell r="AU495">
            <v>4.9299999999999997E-2</v>
          </cell>
        </row>
        <row r="496">
          <cell r="AU496">
            <v>4.9399999999999999E-2</v>
          </cell>
        </row>
        <row r="497">
          <cell r="AU497">
            <v>4.9500000000000002E-2</v>
          </cell>
        </row>
        <row r="498">
          <cell r="AU498">
            <v>4.9599999999999998E-2</v>
          </cell>
        </row>
        <row r="499">
          <cell r="AU499">
            <v>4.9700000000000001E-2</v>
          </cell>
        </row>
        <row r="500">
          <cell r="AU500">
            <v>4.9799999999999997E-2</v>
          </cell>
        </row>
        <row r="501">
          <cell r="AU501">
            <v>4.99E-2</v>
          </cell>
        </row>
        <row r="502">
          <cell r="AU502">
            <v>0.05</v>
          </cell>
        </row>
        <row r="503">
          <cell r="AU503">
            <v>5.0099999999999999E-2</v>
          </cell>
        </row>
        <row r="504">
          <cell r="AU504">
            <v>5.0200000000000002E-2</v>
          </cell>
        </row>
        <row r="505">
          <cell r="AU505">
            <v>5.0299999999999997E-2</v>
          </cell>
        </row>
        <row r="506">
          <cell r="AU506">
            <v>5.04E-2</v>
          </cell>
        </row>
        <row r="507">
          <cell r="AU507">
            <v>5.0500000000000003E-2</v>
          </cell>
        </row>
        <row r="508">
          <cell r="AU508">
            <v>5.0599999999999999E-2</v>
          </cell>
        </row>
        <row r="509">
          <cell r="AU509">
            <v>5.0700000000000002E-2</v>
          </cell>
        </row>
        <row r="510">
          <cell r="AU510">
            <v>5.0799999999999998E-2</v>
          </cell>
        </row>
        <row r="511">
          <cell r="AU511">
            <v>5.0900000000000001E-2</v>
          </cell>
        </row>
        <row r="512">
          <cell r="AU512">
            <v>5.0999999999999997E-2</v>
          </cell>
        </row>
        <row r="513">
          <cell r="AU513">
            <v>5.11E-2</v>
          </cell>
        </row>
        <row r="514">
          <cell r="AU514">
            <v>5.1200000000000002E-2</v>
          </cell>
        </row>
        <row r="515">
          <cell r="AU515">
            <v>5.1299999999999998E-2</v>
          </cell>
        </row>
        <row r="516">
          <cell r="AU516">
            <v>5.1400000000000001E-2</v>
          </cell>
        </row>
        <row r="517">
          <cell r="AU517">
            <v>5.1499999999999997E-2</v>
          </cell>
        </row>
        <row r="518">
          <cell r="AU518">
            <v>5.16E-2</v>
          </cell>
        </row>
        <row r="519">
          <cell r="AU519">
            <v>5.1700000000000003E-2</v>
          </cell>
        </row>
        <row r="520">
          <cell r="AU520">
            <v>5.1799999999999999E-2</v>
          </cell>
        </row>
        <row r="521">
          <cell r="AU521">
            <v>5.1900000000000002E-2</v>
          </cell>
        </row>
        <row r="522">
          <cell r="AU522">
            <v>5.1999999999999998E-2</v>
          </cell>
        </row>
        <row r="523">
          <cell r="AU523">
            <v>5.21E-2</v>
          </cell>
        </row>
        <row r="524">
          <cell r="AU524">
            <v>5.2200000000000003E-2</v>
          </cell>
        </row>
        <row r="525">
          <cell r="AU525">
            <v>5.2299999999999999E-2</v>
          </cell>
        </row>
        <row r="526">
          <cell r="AU526">
            <v>5.2400000000000002E-2</v>
          </cell>
        </row>
        <row r="527">
          <cell r="AU527">
            <v>5.2499999999999998E-2</v>
          </cell>
        </row>
        <row r="528">
          <cell r="AU528">
            <v>5.2600000000000001E-2</v>
          </cell>
        </row>
        <row r="529">
          <cell r="AU529">
            <v>5.2699999999999997E-2</v>
          </cell>
        </row>
        <row r="530">
          <cell r="AU530">
            <v>5.28E-2</v>
          </cell>
        </row>
        <row r="531">
          <cell r="AU531">
            <v>5.2900000000000003E-2</v>
          </cell>
        </row>
        <row r="532">
          <cell r="AU532">
            <v>5.2999999999999999E-2</v>
          </cell>
        </row>
        <row r="533">
          <cell r="AU533">
            <v>5.3100000000000001E-2</v>
          </cell>
        </row>
        <row r="534">
          <cell r="AU534">
            <v>5.3199999999999997E-2</v>
          </cell>
        </row>
        <row r="535">
          <cell r="AU535">
            <v>5.33E-2</v>
          </cell>
        </row>
        <row r="536">
          <cell r="AU536">
            <v>5.3400000000000003E-2</v>
          </cell>
        </row>
        <row r="537">
          <cell r="AU537">
            <v>5.3499999999999999E-2</v>
          </cell>
        </row>
        <row r="538">
          <cell r="AU538">
            <v>5.3600000000000002E-2</v>
          </cell>
        </row>
        <row r="539">
          <cell r="AU539">
            <v>5.3699999999999998E-2</v>
          </cell>
        </row>
        <row r="540">
          <cell r="AU540">
            <v>5.3800000000000001E-2</v>
          </cell>
        </row>
        <row r="541">
          <cell r="AU541">
            <v>5.3900000000000003E-2</v>
          </cell>
        </row>
        <row r="542">
          <cell r="AU542">
            <v>5.3999999999999999E-2</v>
          </cell>
        </row>
        <row r="543">
          <cell r="AU543">
            <v>5.4100000000000002E-2</v>
          </cell>
        </row>
        <row r="544">
          <cell r="AU544">
            <v>5.4199999999999998E-2</v>
          </cell>
        </row>
        <row r="545">
          <cell r="AU545">
            <v>5.4300000000000001E-2</v>
          </cell>
        </row>
        <row r="546">
          <cell r="AU546">
            <v>5.4399999999999997E-2</v>
          </cell>
        </row>
        <row r="547">
          <cell r="AU547">
            <v>5.45E-2</v>
          </cell>
        </row>
        <row r="548">
          <cell r="AU548">
            <v>5.4600000000000003E-2</v>
          </cell>
        </row>
        <row r="549">
          <cell r="AU549">
            <v>5.4699999999999999E-2</v>
          </cell>
        </row>
        <row r="550">
          <cell r="AU550">
            <v>5.4800000000000001E-2</v>
          </cell>
        </row>
        <row r="551">
          <cell r="AU551">
            <v>5.4899999999999997E-2</v>
          </cell>
        </row>
        <row r="552">
          <cell r="AU552">
            <v>5.5E-2</v>
          </cell>
        </row>
        <row r="553">
          <cell r="AU553">
            <v>5.5100000000000003E-2</v>
          </cell>
        </row>
        <row r="554">
          <cell r="AU554">
            <v>5.5199999999999999E-2</v>
          </cell>
        </row>
        <row r="555">
          <cell r="AU555">
            <v>5.5300000000000002E-2</v>
          </cell>
        </row>
        <row r="556">
          <cell r="AU556">
            <v>5.5399999999999998E-2</v>
          </cell>
        </row>
        <row r="557">
          <cell r="AU557">
            <v>5.5500000000000001E-2</v>
          </cell>
        </row>
        <row r="558">
          <cell r="AU558">
            <v>5.5599999999999997E-2</v>
          </cell>
        </row>
        <row r="559">
          <cell r="AU559">
            <v>5.57E-2</v>
          </cell>
        </row>
        <row r="560">
          <cell r="AU560">
            <v>5.5800000000000002E-2</v>
          </cell>
        </row>
        <row r="561">
          <cell r="AU561">
            <v>5.5899999999999998E-2</v>
          </cell>
        </row>
        <row r="562">
          <cell r="AU562">
            <v>5.6000000000000001E-2</v>
          </cell>
        </row>
        <row r="563">
          <cell r="AU563">
            <v>5.6099999999999997E-2</v>
          </cell>
        </row>
        <row r="564">
          <cell r="AU564">
            <v>5.62E-2</v>
          </cell>
        </row>
        <row r="565">
          <cell r="AU565">
            <v>5.6300000000000003E-2</v>
          </cell>
        </row>
        <row r="566">
          <cell r="AU566">
            <v>5.6399999999999999E-2</v>
          </cell>
        </row>
        <row r="567">
          <cell r="AU567">
            <v>5.6500000000000002E-2</v>
          </cell>
        </row>
        <row r="568">
          <cell r="AU568">
            <v>5.6599999999999998E-2</v>
          </cell>
        </row>
        <row r="569">
          <cell r="AU569">
            <v>5.67E-2</v>
          </cell>
        </row>
        <row r="570">
          <cell r="AU570">
            <v>5.6800000000000003E-2</v>
          </cell>
        </row>
        <row r="571">
          <cell r="AU571">
            <v>5.6899999999999999E-2</v>
          </cell>
        </row>
        <row r="572">
          <cell r="AU572">
            <v>5.7000000000000002E-2</v>
          </cell>
        </row>
        <row r="573">
          <cell r="AU573">
            <v>5.7099999999999998E-2</v>
          </cell>
        </row>
        <row r="574">
          <cell r="AU574">
            <v>5.7200000000000001E-2</v>
          </cell>
        </row>
        <row r="575">
          <cell r="AU575">
            <v>5.7299999999999997E-2</v>
          </cell>
        </row>
        <row r="576">
          <cell r="AU576">
            <v>5.74E-2</v>
          </cell>
        </row>
        <row r="577">
          <cell r="AU577">
            <v>5.7500000000000002E-2</v>
          </cell>
        </row>
        <row r="578">
          <cell r="AU578">
            <v>5.7599999999999998E-2</v>
          </cell>
        </row>
        <row r="579">
          <cell r="AU579">
            <v>5.7700000000000001E-2</v>
          </cell>
        </row>
        <row r="580">
          <cell r="AU580">
            <v>5.7799999999999997E-2</v>
          </cell>
        </row>
        <row r="581">
          <cell r="AU581">
            <v>5.79E-2</v>
          </cell>
        </row>
        <row r="582">
          <cell r="AU582">
            <v>5.8000000000000003E-2</v>
          </cell>
        </row>
        <row r="583">
          <cell r="AU583">
            <v>5.8099999999999999E-2</v>
          </cell>
        </row>
        <row r="584">
          <cell r="AU584">
            <v>5.8200000000000002E-2</v>
          </cell>
        </row>
        <row r="585">
          <cell r="AU585">
            <v>5.8299999999999998E-2</v>
          </cell>
        </row>
        <row r="586">
          <cell r="AU586">
            <v>5.8400000000000001E-2</v>
          </cell>
        </row>
        <row r="587">
          <cell r="AU587">
            <v>5.8500000000000003E-2</v>
          </cell>
        </row>
        <row r="588">
          <cell r="AU588">
            <v>5.8599999999999999E-2</v>
          </cell>
        </row>
        <row r="589">
          <cell r="AU589">
            <v>5.8700000000000002E-2</v>
          </cell>
        </row>
        <row r="590">
          <cell r="AU590">
            <v>5.8799999999999998E-2</v>
          </cell>
        </row>
        <row r="591">
          <cell r="AU591">
            <v>5.8900000000000001E-2</v>
          </cell>
        </row>
        <row r="592">
          <cell r="AU592">
            <v>5.8999999999999997E-2</v>
          </cell>
        </row>
        <row r="593">
          <cell r="AU593">
            <v>5.91E-2</v>
          </cell>
        </row>
        <row r="594">
          <cell r="AU594">
            <v>5.9200000000000003E-2</v>
          </cell>
        </row>
        <row r="595">
          <cell r="AU595">
            <v>5.9299999999999999E-2</v>
          </cell>
        </row>
        <row r="596">
          <cell r="AU596">
            <v>5.9400000000000001E-2</v>
          </cell>
        </row>
        <row r="597">
          <cell r="AU597">
            <v>5.9499999999999997E-2</v>
          </cell>
        </row>
        <row r="598">
          <cell r="AU598">
            <v>5.96E-2</v>
          </cell>
        </row>
        <row r="599">
          <cell r="AU599">
            <v>5.9700000000000003E-2</v>
          </cell>
        </row>
        <row r="600">
          <cell r="AU600">
            <v>5.9799999999999999E-2</v>
          </cell>
        </row>
        <row r="601">
          <cell r="AU601">
            <v>5.9900000000000002E-2</v>
          </cell>
        </row>
        <row r="602">
          <cell r="AU602">
            <v>0.06</v>
          </cell>
        </row>
        <row r="603">
          <cell r="AU603">
            <v>6.0100000000000001E-2</v>
          </cell>
        </row>
        <row r="604">
          <cell r="AU604">
            <v>6.0199999999999997E-2</v>
          </cell>
        </row>
        <row r="605">
          <cell r="AU605">
            <v>6.0299999999999999E-2</v>
          </cell>
        </row>
        <row r="606">
          <cell r="AU606">
            <v>6.0400000000000002E-2</v>
          </cell>
        </row>
        <row r="607">
          <cell r="AU607">
            <v>6.0499999999999998E-2</v>
          </cell>
        </row>
        <row r="608">
          <cell r="AU608">
            <v>6.0600000000000001E-2</v>
          </cell>
        </row>
        <row r="609">
          <cell r="AU609">
            <v>6.0699999999999997E-2</v>
          </cell>
        </row>
        <row r="610">
          <cell r="AU610">
            <v>6.08E-2</v>
          </cell>
        </row>
        <row r="611">
          <cell r="AU611">
            <v>6.0900000000000003E-2</v>
          </cell>
        </row>
        <row r="612">
          <cell r="AU612">
            <v>6.0999999999999999E-2</v>
          </cell>
        </row>
        <row r="613">
          <cell r="AU613">
            <v>6.1100000000000002E-2</v>
          </cell>
        </row>
        <row r="614">
          <cell r="AU614">
            <v>6.1199999999999997E-2</v>
          </cell>
        </row>
        <row r="615">
          <cell r="AU615">
            <v>6.13E-2</v>
          </cell>
        </row>
        <row r="616">
          <cell r="AU616">
            <v>6.1400000000000003E-2</v>
          </cell>
        </row>
        <row r="617">
          <cell r="AU617">
            <v>6.1499999999999999E-2</v>
          </cell>
        </row>
        <row r="618">
          <cell r="AU618">
            <v>6.1600000000000002E-2</v>
          </cell>
        </row>
        <row r="619">
          <cell r="AU619">
            <v>6.1699999999999998E-2</v>
          </cell>
        </row>
        <row r="620">
          <cell r="AU620">
            <v>6.1800000000000001E-2</v>
          </cell>
        </row>
        <row r="621">
          <cell r="AU621">
            <v>6.1899999999999997E-2</v>
          </cell>
        </row>
        <row r="622">
          <cell r="AU622">
            <v>6.2E-2</v>
          </cell>
        </row>
        <row r="623">
          <cell r="AU623">
            <v>6.2100000000000002E-2</v>
          </cell>
        </row>
        <row r="624">
          <cell r="AU624">
            <v>6.2199999999999998E-2</v>
          </cell>
        </row>
        <row r="625">
          <cell r="AU625">
            <v>6.2300000000000001E-2</v>
          </cell>
        </row>
        <row r="626">
          <cell r="AU626">
            <v>6.2399999999999997E-2</v>
          </cell>
        </row>
        <row r="627">
          <cell r="AU627">
            <v>6.25E-2</v>
          </cell>
        </row>
        <row r="628">
          <cell r="AU628">
            <v>6.2600000000000003E-2</v>
          </cell>
        </row>
        <row r="629">
          <cell r="AU629">
            <v>6.2700000000000006E-2</v>
          </cell>
        </row>
        <row r="630">
          <cell r="AU630">
            <v>6.2799999999999995E-2</v>
          </cell>
        </row>
        <row r="631">
          <cell r="AU631">
            <v>6.2899999999999998E-2</v>
          </cell>
        </row>
        <row r="632">
          <cell r="AU632">
            <v>6.3E-2</v>
          </cell>
        </row>
        <row r="633">
          <cell r="AU633">
            <v>6.3100000000000003E-2</v>
          </cell>
        </row>
        <row r="634">
          <cell r="AU634">
            <v>6.3200000000000006E-2</v>
          </cell>
        </row>
        <row r="635">
          <cell r="AU635">
            <v>6.3299999999999995E-2</v>
          </cell>
        </row>
        <row r="636">
          <cell r="AU636">
            <v>6.3399999999999998E-2</v>
          </cell>
        </row>
        <row r="637">
          <cell r="AU637">
            <v>6.3500000000000001E-2</v>
          </cell>
        </row>
        <row r="638">
          <cell r="AU638">
            <v>6.3600000000000004E-2</v>
          </cell>
        </row>
        <row r="639">
          <cell r="AU639">
            <v>6.3700000000000007E-2</v>
          </cell>
        </row>
        <row r="640">
          <cell r="AU640">
            <v>6.3799999999999996E-2</v>
          </cell>
        </row>
        <row r="641">
          <cell r="AU641">
            <v>6.3899999999999998E-2</v>
          </cell>
        </row>
        <row r="642">
          <cell r="AU642">
            <v>6.4000000000000001E-2</v>
          </cell>
        </row>
        <row r="643">
          <cell r="AU643">
            <v>6.4100000000000004E-2</v>
          </cell>
        </row>
        <row r="644">
          <cell r="AU644">
            <v>6.4199999999999993E-2</v>
          </cell>
        </row>
        <row r="645">
          <cell r="AU645">
            <v>6.4299999999999996E-2</v>
          </cell>
        </row>
        <row r="646">
          <cell r="AU646">
            <v>6.4399999999999999E-2</v>
          </cell>
        </row>
        <row r="647">
          <cell r="AU647">
            <v>6.4500000000000002E-2</v>
          </cell>
        </row>
        <row r="648">
          <cell r="AU648">
            <v>6.4600000000000005E-2</v>
          </cell>
        </row>
        <row r="649">
          <cell r="AU649">
            <v>6.4699999999999994E-2</v>
          </cell>
        </row>
        <row r="650">
          <cell r="AU650">
            <v>6.4799999999999996E-2</v>
          </cell>
        </row>
        <row r="651">
          <cell r="AU651">
            <v>6.4899999999999999E-2</v>
          </cell>
        </row>
        <row r="652">
          <cell r="AU652">
            <v>6.5000000000000002E-2</v>
          </cell>
        </row>
        <row r="653">
          <cell r="AU653">
            <v>6.5100000000000005E-2</v>
          </cell>
        </row>
        <row r="654">
          <cell r="AU654">
            <v>6.5199999999999994E-2</v>
          </cell>
        </row>
        <row r="655">
          <cell r="AU655">
            <v>6.5299999999999997E-2</v>
          </cell>
        </row>
        <row r="656">
          <cell r="AU656">
            <v>6.54E-2</v>
          </cell>
        </row>
        <row r="657">
          <cell r="AU657">
            <v>6.5500000000000003E-2</v>
          </cell>
        </row>
        <row r="658">
          <cell r="AU658">
            <v>6.5600000000000006E-2</v>
          </cell>
        </row>
        <row r="659">
          <cell r="AU659">
            <v>6.5699999999999995E-2</v>
          </cell>
        </row>
        <row r="660">
          <cell r="AU660">
            <v>6.5799999999999997E-2</v>
          </cell>
        </row>
        <row r="661">
          <cell r="AU661">
            <v>6.59E-2</v>
          </cell>
        </row>
        <row r="662">
          <cell r="AU662">
            <v>6.6000000000000003E-2</v>
          </cell>
        </row>
        <row r="663">
          <cell r="AU663">
            <v>6.6100000000000006E-2</v>
          </cell>
        </row>
        <row r="664">
          <cell r="AU664">
            <v>6.6199999999999995E-2</v>
          </cell>
        </row>
        <row r="665">
          <cell r="AU665">
            <v>6.6299999999999998E-2</v>
          </cell>
        </row>
        <row r="666">
          <cell r="AU666">
            <v>6.6400000000000001E-2</v>
          </cell>
        </row>
        <row r="667">
          <cell r="AU667">
            <v>6.6500000000000004E-2</v>
          </cell>
        </row>
        <row r="668">
          <cell r="AU668">
            <v>6.6600000000000006E-2</v>
          </cell>
        </row>
        <row r="669">
          <cell r="AU669">
            <v>6.6699999999999995E-2</v>
          </cell>
        </row>
        <row r="670">
          <cell r="AU670">
            <v>6.6799999999999998E-2</v>
          </cell>
        </row>
        <row r="671">
          <cell r="AU671">
            <v>6.6900000000000001E-2</v>
          </cell>
        </row>
        <row r="672">
          <cell r="AU672">
            <v>6.7000000000000004E-2</v>
          </cell>
        </row>
        <row r="673">
          <cell r="AU673">
            <v>6.7100000000000007E-2</v>
          </cell>
        </row>
        <row r="674">
          <cell r="AU674">
            <v>6.7199999999999996E-2</v>
          </cell>
        </row>
        <row r="675">
          <cell r="AU675">
            <v>6.7299999999999999E-2</v>
          </cell>
        </row>
        <row r="676">
          <cell r="AU676">
            <v>6.7400000000000002E-2</v>
          </cell>
        </row>
        <row r="677">
          <cell r="AU677">
            <v>6.7500000000000004E-2</v>
          </cell>
        </row>
        <row r="678">
          <cell r="AU678">
            <v>6.7599999999999993E-2</v>
          </cell>
        </row>
        <row r="679">
          <cell r="AU679">
            <v>6.7699999999999996E-2</v>
          </cell>
        </row>
        <row r="680">
          <cell r="AU680">
            <v>6.7799999999999999E-2</v>
          </cell>
        </row>
        <row r="681">
          <cell r="AU681">
            <v>6.7900000000000002E-2</v>
          </cell>
        </row>
        <row r="682">
          <cell r="AU682">
            <v>6.8000000000000005E-2</v>
          </cell>
        </row>
        <row r="683">
          <cell r="AU683">
            <v>6.8099999999999994E-2</v>
          </cell>
        </row>
        <row r="684">
          <cell r="AU684">
            <v>6.8199999999999997E-2</v>
          </cell>
        </row>
        <row r="685">
          <cell r="AU685">
            <v>6.83E-2</v>
          </cell>
        </row>
        <row r="686">
          <cell r="AU686">
            <v>6.8400000000000002E-2</v>
          </cell>
        </row>
        <row r="687">
          <cell r="AU687">
            <v>6.8500000000000005E-2</v>
          </cell>
        </row>
        <row r="688">
          <cell r="AU688">
            <v>6.8599999999999994E-2</v>
          </cell>
        </row>
        <row r="689">
          <cell r="AU689">
            <v>6.8699999999999997E-2</v>
          </cell>
        </row>
        <row r="690">
          <cell r="AU690">
            <v>6.88E-2</v>
          </cell>
        </row>
        <row r="691">
          <cell r="AU691">
            <v>6.8900000000000003E-2</v>
          </cell>
        </row>
        <row r="692">
          <cell r="AU692">
            <v>6.9000000000000006E-2</v>
          </cell>
        </row>
        <row r="693">
          <cell r="AU693">
            <v>6.9099999999999995E-2</v>
          </cell>
        </row>
        <row r="694">
          <cell r="AU694">
            <v>6.9199999999999998E-2</v>
          </cell>
        </row>
        <row r="695">
          <cell r="AU695">
            <v>6.93E-2</v>
          </cell>
        </row>
        <row r="696">
          <cell r="AU696">
            <v>6.9400000000000003E-2</v>
          </cell>
        </row>
        <row r="697">
          <cell r="AU697">
            <v>6.9500000000000006E-2</v>
          </cell>
        </row>
        <row r="698">
          <cell r="AU698">
            <v>6.9599999999999995E-2</v>
          </cell>
        </row>
        <row r="699">
          <cell r="AU699">
            <v>6.9699999999999998E-2</v>
          </cell>
        </row>
        <row r="700">
          <cell r="AU700">
            <v>6.9800000000000001E-2</v>
          </cell>
        </row>
        <row r="701">
          <cell r="AU701">
            <v>6.9900000000000004E-2</v>
          </cell>
        </row>
        <row r="702">
          <cell r="AU702">
            <v>7.0000000000000007E-2</v>
          </cell>
        </row>
        <row r="703">
          <cell r="AU703">
            <v>7.0099999999999996E-2</v>
          </cell>
        </row>
        <row r="704">
          <cell r="AU704">
            <v>7.0199999999999999E-2</v>
          </cell>
        </row>
        <row r="705">
          <cell r="AU705">
            <v>7.0300000000000001E-2</v>
          </cell>
        </row>
        <row r="706">
          <cell r="AU706">
            <v>7.0400000000000004E-2</v>
          </cell>
        </row>
        <row r="707">
          <cell r="AU707">
            <v>7.0499999999999993E-2</v>
          </cell>
        </row>
        <row r="708">
          <cell r="AU708">
            <v>7.0599999999999996E-2</v>
          </cell>
        </row>
        <row r="709">
          <cell r="AU709">
            <v>7.0699999999999999E-2</v>
          </cell>
        </row>
        <row r="710">
          <cell r="AU710">
            <v>7.0800000000000002E-2</v>
          </cell>
        </row>
        <row r="711">
          <cell r="AU711">
            <v>7.0900000000000005E-2</v>
          </cell>
        </row>
        <row r="712">
          <cell r="AU712">
            <v>7.0999999999999994E-2</v>
          </cell>
        </row>
        <row r="713">
          <cell r="AU713">
            <v>7.1099999999999997E-2</v>
          </cell>
        </row>
        <row r="714">
          <cell r="AU714">
            <v>7.1199999999999999E-2</v>
          </cell>
        </row>
        <row r="715">
          <cell r="AU715">
            <v>7.1300000000000002E-2</v>
          </cell>
        </row>
        <row r="716">
          <cell r="AU716">
            <v>7.1400000000000005E-2</v>
          </cell>
        </row>
        <row r="717">
          <cell r="AU717">
            <v>7.1499999999999994E-2</v>
          </cell>
        </row>
        <row r="718">
          <cell r="AU718">
            <v>7.1599999999999997E-2</v>
          </cell>
        </row>
        <row r="719">
          <cell r="AU719">
            <v>7.17E-2</v>
          </cell>
        </row>
        <row r="720">
          <cell r="AU720">
            <v>7.1800000000000003E-2</v>
          </cell>
        </row>
        <row r="721">
          <cell r="AU721">
            <v>7.1900000000000006E-2</v>
          </cell>
        </row>
        <row r="722">
          <cell r="AU722">
            <v>7.1999999999999995E-2</v>
          </cell>
        </row>
        <row r="723">
          <cell r="AU723">
            <v>7.2099999999999997E-2</v>
          </cell>
        </row>
        <row r="724">
          <cell r="AU724">
            <v>7.22E-2</v>
          </cell>
        </row>
        <row r="725">
          <cell r="AU725">
            <v>7.2300000000000003E-2</v>
          </cell>
        </row>
        <row r="726">
          <cell r="AU726">
            <v>7.2400000000000006E-2</v>
          </cell>
        </row>
        <row r="727">
          <cell r="AU727">
            <v>7.2499999999999995E-2</v>
          </cell>
        </row>
        <row r="728">
          <cell r="AU728">
            <v>7.2599999999999998E-2</v>
          </cell>
        </row>
        <row r="729">
          <cell r="AU729">
            <v>7.2700000000000001E-2</v>
          </cell>
        </row>
        <row r="730">
          <cell r="AU730">
            <v>7.2800000000000004E-2</v>
          </cell>
        </row>
        <row r="731">
          <cell r="AU731">
            <v>7.2900000000000006E-2</v>
          </cell>
        </row>
        <row r="732">
          <cell r="AU732">
            <v>7.2999999999999995E-2</v>
          </cell>
        </row>
        <row r="733">
          <cell r="AU733">
            <v>7.3099999999999998E-2</v>
          </cell>
        </row>
        <row r="734">
          <cell r="AU734">
            <v>7.3200000000000001E-2</v>
          </cell>
        </row>
        <row r="735">
          <cell r="AU735">
            <v>7.3300000000000004E-2</v>
          </cell>
        </row>
        <row r="736">
          <cell r="AU736">
            <v>7.3400000000000007E-2</v>
          </cell>
        </row>
        <row r="737">
          <cell r="AU737">
            <v>7.3499999999999996E-2</v>
          </cell>
        </row>
        <row r="738">
          <cell r="AU738">
            <v>7.3599999999999999E-2</v>
          </cell>
        </row>
        <row r="739">
          <cell r="AU739">
            <v>7.3700000000000002E-2</v>
          </cell>
        </row>
        <row r="740">
          <cell r="AU740">
            <v>7.3800000000000004E-2</v>
          </cell>
        </row>
        <row r="741">
          <cell r="AU741">
            <v>7.3899999999999993E-2</v>
          </cell>
        </row>
        <row r="742">
          <cell r="AU742">
            <v>7.3999999999999996E-2</v>
          </cell>
        </row>
        <row r="743">
          <cell r="AU743">
            <v>7.4099999999999999E-2</v>
          </cell>
        </row>
        <row r="744">
          <cell r="AU744">
            <v>7.4200000000000002E-2</v>
          </cell>
        </row>
        <row r="745">
          <cell r="AU745">
            <v>7.4300000000000005E-2</v>
          </cell>
        </row>
        <row r="746">
          <cell r="AU746">
            <v>7.4399999999999994E-2</v>
          </cell>
        </row>
        <row r="747">
          <cell r="AU747">
            <v>7.4499999999999997E-2</v>
          </cell>
        </row>
        <row r="748">
          <cell r="AU748">
            <v>7.46E-2</v>
          </cell>
        </row>
        <row r="749">
          <cell r="AU749">
            <v>7.4700000000000003E-2</v>
          </cell>
        </row>
        <row r="750">
          <cell r="AU750">
            <v>7.4800000000000005E-2</v>
          </cell>
        </row>
        <row r="751">
          <cell r="AU751">
            <v>7.4899999999999994E-2</v>
          </cell>
        </row>
        <row r="752">
          <cell r="AU752">
            <v>7.4999999999999997E-2</v>
          </cell>
        </row>
        <row r="753">
          <cell r="AU753">
            <v>7.51E-2</v>
          </cell>
        </row>
        <row r="754">
          <cell r="AU754">
            <v>7.5200000000000003E-2</v>
          </cell>
        </row>
        <row r="755">
          <cell r="AU755">
            <v>7.5300000000000006E-2</v>
          </cell>
        </row>
        <row r="756">
          <cell r="AU756">
            <v>7.5399999999999995E-2</v>
          </cell>
        </row>
        <row r="757">
          <cell r="AU757">
            <v>7.5499999999999998E-2</v>
          </cell>
        </row>
        <row r="758">
          <cell r="AU758">
            <v>7.5600000000000001E-2</v>
          </cell>
        </row>
        <row r="759">
          <cell r="AU759">
            <v>7.5700000000000003E-2</v>
          </cell>
        </row>
        <row r="760">
          <cell r="AU760">
            <v>7.5800000000000006E-2</v>
          </cell>
        </row>
        <row r="761">
          <cell r="AU761">
            <v>7.5899999999999995E-2</v>
          </cell>
        </row>
        <row r="762">
          <cell r="AU762">
            <v>7.5999999999999998E-2</v>
          </cell>
        </row>
        <row r="763">
          <cell r="AU763">
            <v>7.6100000000000001E-2</v>
          </cell>
        </row>
        <row r="764">
          <cell r="AU764">
            <v>7.6200000000000004E-2</v>
          </cell>
        </row>
        <row r="765">
          <cell r="AU765">
            <v>7.6300000000000007E-2</v>
          </cell>
        </row>
        <row r="766">
          <cell r="AU766">
            <v>7.6399999999999996E-2</v>
          </cell>
        </row>
        <row r="767">
          <cell r="AU767">
            <v>7.6499999999999999E-2</v>
          </cell>
        </row>
        <row r="768">
          <cell r="AU768">
            <v>7.6600000000000001E-2</v>
          </cell>
        </row>
        <row r="769">
          <cell r="AU769">
            <v>7.6700000000000004E-2</v>
          </cell>
        </row>
        <row r="770">
          <cell r="AU770">
            <v>7.6799999999999993E-2</v>
          </cell>
        </row>
        <row r="771">
          <cell r="AU771">
            <v>7.6899999999999996E-2</v>
          </cell>
        </row>
        <row r="772">
          <cell r="AU772">
            <v>7.6999999999999999E-2</v>
          </cell>
        </row>
        <row r="773">
          <cell r="AU773">
            <v>7.7100000000000002E-2</v>
          </cell>
        </row>
        <row r="774">
          <cell r="AU774">
            <v>7.7200000000000005E-2</v>
          </cell>
        </row>
        <row r="775">
          <cell r="AU775">
            <v>7.7299999999999994E-2</v>
          </cell>
        </row>
        <row r="776">
          <cell r="AU776">
            <v>7.7399999999999997E-2</v>
          </cell>
        </row>
        <row r="777">
          <cell r="AU777">
            <v>7.7499999999999999E-2</v>
          </cell>
        </row>
        <row r="778">
          <cell r="AU778">
            <v>7.7600000000000002E-2</v>
          </cell>
        </row>
        <row r="779">
          <cell r="AU779">
            <v>7.7700000000000005E-2</v>
          </cell>
        </row>
        <row r="780">
          <cell r="AU780">
            <v>7.7799999999999994E-2</v>
          </cell>
        </row>
        <row r="781">
          <cell r="AU781">
            <v>7.7899999999999997E-2</v>
          </cell>
        </row>
        <row r="782">
          <cell r="AU782">
            <v>7.8E-2</v>
          </cell>
        </row>
        <row r="783">
          <cell r="AU783">
            <v>7.8100000000000003E-2</v>
          </cell>
        </row>
        <row r="784">
          <cell r="AU784">
            <v>7.8200000000000006E-2</v>
          </cell>
        </row>
        <row r="785">
          <cell r="AU785">
            <v>7.8299999999999995E-2</v>
          </cell>
        </row>
        <row r="786">
          <cell r="AU786">
            <v>7.8399999999999997E-2</v>
          </cell>
        </row>
        <row r="787">
          <cell r="AU787">
            <v>7.85E-2</v>
          </cell>
        </row>
        <row r="788">
          <cell r="AU788">
            <v>7.8600000000000003E-2</v>
          </cell>
        </row>
        <row r="789">
          <cell r="AU789">
            <v>7.8700000000000006E-2</v>
          </cell>
        </row>
        <row r="790">
          <cell r="AU790">
            <v>7.8799999999999995E-2</v>
          </cell>
        </row>
        <row r="791">
          <cell r="AU791">
            <v>7.8899999999999998E-2</v>
          </cell>
        </row>
        <row r="792">
          <cell r="AU792">
            <v>7.9000000000000001E-2</v>
          </cell>
        </row>
        <row r="793">
          <cell r="AU793">
            <v>7.9100000000000004E-2</v>
          </cell>
        </row>
        <row r="794">
          <cell r="AU794">
            <v>7.9200000000000007E-2</v>
          </cell>
        </row>
        <row r="795">
          <cell r="AU795">
            <v>7.9299999999999995E-2</v>
          </cell>
        </row>
        <row r="796">
          <cell r="AU796">
            <v>7.9399999999999998E-2</v>
          </cell>
        </row>
        <row r="797">
          <cell r="AU797">
            <v>7.9500000000000001E-2</v>
          </cell>
        </row>
        <row r="798">
          <cell r="AU798">
            <v>7.9600000000000004E-2</v>
          </cell>
        </row>
        <row r="799">
          <cell r="AU799">
            <v>7.9699999999999993E-2</v>
          </cell>
        </row>
        <row r="800">
          <cell r="AU800">
            <v>7.9799999999999996E-2</v>
          </cell>
        </row>
        <row r="801">
          <cell r="AU801">
            <v>7.9899999999999999E-2</v>
          </cell>
        </row>
        <row r="802">
          <cell r="AU802">
            <v>0.08</v>
          </cell>
        </row>
        <row r="803">
          <cell r="AU803">
            <v>8.0100000000000005E-2</v>
          </cell>
        </row>
        <row r="804">
          <cell r="AU804">
            <v>8.0199999999999994E-2</v>
          </cell>
        </row>
        <row r="805">
          <cell r="AU805">
            <v>8.0299999999999996E-2</v>
          </cell>
        </row>
        <row r="806">
          <cell r="AU806">
            <v>8.0399999999999999E-2</v>
          </cell>
        </row>
        <row r="807">
          <cell r="AU807">
            <v>8.0500000000000002E-2</v>
          </cell>
        </row>
        <row r="808">
          <cell r="AU808">
            <v>8.0600000000000005E-2</v>
          </cell>
        </row>
        <row r="809">
          <cell r="AU809">
            <v>8.0699999999999994E-2</v>
          </cell>
        </row>
        <row r="810">
          <cell r="AU810">
            <v>8.0799999999999997E-2</v>
          </cell>
        </row>
        <row r="811">
          <cell r="AU811">
            <v>8.09E-2</v>
          </cell>
        </row>
        <row r="812">
          <cell r="AU812">
            <v>8.1000000000000003E-2</v>
          </cell>
        </row>
        <row r="813">
          <cell r="AU813">
            <v>8.1100000000000005E-2</v>
          </cell>
        </row>
        <row r="814">
          <cell r="AU814">
            <v>8.1199999999999994E-2</v>
          </cell>
        </row>
        <row r="815">
          <cell r="AU815">
            <v>8.1299999999999997E-2</v>
          </cell>
        </row>
        <row r="816">
          <cell r="AU816">
            <v>8.14E-2</v>
          </cell>
        </row>
        <row r="817">
          <cell r="AU817">
            <v>8.1500000000000003E-2</v>
          </cell>
        </row>
        <row r="818">
          <cell r="AU818">
            <v>8.1600000000000006E-2</v>
          </cell>
        </row>
        <row r="819">
          <cell r="AU819">
            <v>8.1699999999999995E-2</v>
          </cell>
        </row>
        <row r="820">
          <cell r="AU820">
            <v>8.1799999999999998E-2</v>
          </cell>
        </row>
        <row r="821">
          <cell r="AU821">
            <v>8.1900000000000001E-2</v>
          </cell>
        </row>
        <row r="822">
          <cell r="AU822">
            <v>8.2000000000000003E-2</v>
          </cell>
        </row>
        <row r="823">
          <cell r="AU823">
            <v>8.2100000000000006E-2</v>
          </cell>
        </row>
        <row r="824">
          <cell r="AU824">
            <v>8.2199999999999995E-2</v>
          </cell>
        </row>
        <row r="825">
          <cell r="AU825">
            <v>8.2299999999999998E-2</v>
          </cell>
        </row>
        <row r="826">
          <cell r="AU826">
            <v>8.2400000000000001E-2</v>
          </cell>
        </row>
        <row r="827">
          <cell r="AU827">
            <v>8.2500000000000004E-2</v>
          </cell>
        </row>
        <row r="828">
          <cell r="AU828">
            <v>8.2600000000000007E-2</v>
          </cell>
        </row>
        <row r="829">
          <cell r="AU829">
            <v>8.2699999999999996E-2</v>
          </cell>
        </row>
        <row r="830">
          <cell r="AU830">
            <v>8.2799999999999999E-2</v>
          </cell>
        </row>
        <row r="831">
          <cell r="AU831">
            <v>8.2900000000000001E-2</v>
          </cell>
        </row>
        <row r="832">
          <cell r="AU832">
            <v>8.3000000000000004E-2</v>
          </cell>
        </row>
        <row r="833">
          <cell r="AU833">
            <v>8.3099999999999993E-2</v>
          </cell>
        </row>
        <row r="834">
          <cell r="AU834">
            <v>8.3199999999999996E-2</v>
          </cell>
        </row>
        <row r="835">
          <cell r="AU835">
            <v>8.3299999999999999E-2</v>
          </cell>
        </row>
        <row r="836">
          <cell r="AU836">
            <v>8.3400000000000002E-2</v>
          </cell>
        </row>
        <row r="837">
          <cell r="AU837">
            <v>8.3500000000000005E-2</v>
          </cell>
        </row>
        <row r="838">
          <cell r="AU838">
            <v>8.3599999999999994E-2</v>
          </cell>
        </row>
        <row r="839">
          <cell r="AU839">
            <v>8.3699999999999997E-2</v>
          </cell>
        </row>
        <row r="840">
          <cell r="AU840">
            <v>8.3799999999999999E-2</v>
          </cell>
        </row>
        <row r="841">
          <cell r="AU841">
            <v>8.3900000000000002E-2</v>
          </cell>
        </row>
        <row r="842">
          <cell r="AU842">
            <v>8.4000000000000005E-2</v>
          </cell>
        </row>
        <row r="843">
          <cell r="AU843">
            <v>8.4099999999999994E-2</v>
          </cell>
        </row>
        <row r="844">
          <cell r="AU844">
            <v>8.4199999999999997E-2</v>
          </cell>
        </row>
        <row r="845">
          <cell r="AU845">
            <v>8.43E-2</v>
          </cell>
        </row>
        <row r="846">
          <cell r="AU846">
            <v>8.4400000000000003E-2</v>
          </cell>
        </row>
        <row r="847">
          <cell r="AU847">
            <v>8.4500000000000006E-2</v>
          </cell>
        </row>
        <row r="848">
          <cell r="AU848">
            <v>8.4599999999999995E-2</v>
          </cell>
        </row>
        <row r="849">
          <cell r="AU849">
            <v>8.4699999999999998E-2</v>
          </cell>
        </row>
        <row r="850">
          <cell r="AU850">
            <v>8.48E-2</v>
          </cell>
        </row>
        <row r="851">
          <cell r="AU851">
            <v>8.4900000000000003E-2</v>
          </cell>
        </row>
        <row r="852">
          <cell r="AU852">
            <v>8.5000000000000006E-2</v>
          </cell>
        </row>
        <row r="853">
          <cell r="AU853">
            <v>8.5099999999999995E-2</v>
          </cell>
        </row>
        <row r="854">
          <cell r="AU854">
            <v>8.5199999999999998E-2</v>
          </cell>
        </row>
        <row r="855">
          <cell r="AU855">
            <v>8.5300000000000001E-2</v>
          </cell>
        </row>
        <row r="856">
          <cell r="AU856">
            <v>8.5400000000000004E-2</v>
          </cell>
        </row>
        <row r="857">
          <cell r="AU857">
            <v>8.5500000000000007E-2</v>
          </cell>
        </row>
        <row r="858">
          <cell r="AU858">
            <v>8.5599999999999996E-2</v>
          </cell>
        </row>
        <row r="859">
          <cell r="AU859">
            <v>8.5699999999999998E-2</v>
          </cell>
        </row>
        <row r="860">
          <cell r="AU860">
            <v>8.5800000000000001E-2</v>
          </cell>
        </row>
        <row r="861">
          <cell r="AU861">
            <v>8.5900000000000004E-2</v>
          </cell>
        </row>
        <row r="862">
          <cell r="AU862">
            <v>8.5999999999999993E-2</v>
          </cell>
        </row>
        <row r="863">
          <cell r="AU863">
            <v>8.6099999999999996E-2</v>
          </cell>
        </row>
        <row r="864">
          <cell r="AU864">
            <v>8.6199999999999999E-2</v>
          </cell>
        </row>
        <row r="865">
          <cell r="AU865">
            <v>8.6300000000000002E-2</v>
          </cell>
        </row>
        <row r="866">
          <cell r="AU866">
            <v>8.6400000000000005E-2</v>
          </cell>
        </row>
        <row r="867">
          <cell r="AU867">
            <v>8.6499999999999994E-2</v>
          </cell>
        </row>
        <row r="868">
          <cell r="AU868">
            <v>8.6599999999999996E-2</v>
          </cell>
        </row>
        <row r="869">
          <cell r="AU869">
            <v>8.6699999999999999E-2</v>
          </cell>
        </row>
        <row r="870">
          <cell r="AU870">
            <v>8.6800000000000002E-2</v>
          </cell>
        </row>
        <row r="871">
          <cell r="AU871">
            <v>8.6900000000000005E-2</v>
          </cell>
        </row>
        <row r="872">
          <cell r="AU872">
            <v>8.6999999999999994E-2</v>
          </cell>
        </row>
        <row r="873">
          <cell r="AU873">
            <v>8.7099999999999997E-2</v>
          </cell>
        </row>
        <row r="874">
          <cell r="AU874">
            <v>8.72E-2</v>
          </cell>
        </row>
        <row r="875">
          <cell r="AU875">
            <v>8.7300000000000003E-2</v>
          </cell>
        </row>
        <row r="876">
          <cell r="AU876">
            <v>8.7400000000000005E-2</v>
          </cell>
        </row>
        <row r="877">
          <cell r="AU877">
            <v>8.7499999999999994E-2</v>
          </cell>
        </row>
        <row r="878">
          <cell r="AU878">
            <v>8.7599999999999997E-2</v>
          </cell>
        </row>
        <row r="879">
          <cell r="AU879">
            <v>8.77E-2</v>
          </cell>
        </row>
        <row r="880">
          <cell r="AU880">
            <v>8.7800000000000003E-2</v>
          </cell>
        </row>
        <row r="881">
          <cell r="AU881">
            <v>8.7900000000000006E-2</v>
          </cell>
        </row>
        <row r="882">
          <cell r="AU882">
            <v>8.7999999999999995E-2</v>
          </cell>
        </row>
        <row r="883">
          <cell r="AU883">
            <v>8.8099999999999998E-2</v>
          </cell>
        </row>
        <row r="884">
          <cell r="AU884">
            <v>8.8200000000000001E-2</v>
          </cell>
        </row>
        <row r="885">
          <cell r="AU885">
            <v>8.8300000000000003E-2</v>
          </cell>
        </row>
        <row r="886">
          <cell r="AU886">
            <v>8.8400000000000006E-2</v>
          </cell>
        </row>
        <row r="887">
          <cell r="AU887">
            <v>8.8499999999999995E-2</v>
          </cell>
        </row>
        <row r="888">
          <cell r="AU888">
            <v>8.8599999999999998E-2</v>
          </cell>
        </row>
        <row r="889">
          <cell r="AU889">
            <v>8.8700000000000001E-2</v>
          </cell>
        </row>
        <row r="890">
          <cell r="AU890">
            <v>8.8800000000000004E-2</v>
          </cell>
        </row>
        <row r="891">
          <cell r="AU891">
            <v>8.8900000000000007E-2</v>
          </cell>
        </row>
        <row r="892">
          <cell r="AU892">
            <v>8.8999999999999996E-2</v>
          </cell>
        </row>
        <row r="893">
          <cell r="AU893">
            <v>8.9099999999999999E-2</v>
          </cell>
        </row>
        <row r="894">
          <cell r="AU894">
            <v>8.9200000000000002E-2</v>
          </cell>
        </row>
        <row r="895">
          <cell r="AU895">
            <v>8.9300000000000004E-2</v>
          </cell>
        </row>
        <row r="896">
          <cell r="AU896">
            <v>8.9399999999999993E-2</v>
          </cell>
        </row>
        <row r="897">
          <cell r="AU897">
            <v>8.9499999999999996E-2</v>
          </cell>
        </row>
        <row r="898">
          <cell r="AU898">
            <v>8.9599999999999999E-2</v>
          </cell>
        </row>
        <row r="899">
          <cell r="AU899">
            <v>8.9700000000000002E-2</v>
          </cell>
        </row>
        <row r="900">
          <cell r="AU900">
            <v>8.9800000000000005E-2</v>
          </cell>
        </row>
        <row r="901">
          <cell r="AU901">
            <v>8.9899999999999994E-2</v>
          </cell>
        </row>
        <row r="902">
          <cell r="AU902">
            <v>0.09</v>
          </cell>
        </row>
        <row r="903">
          <cell r="AU903">
            <v>9.01E-2</v>
          </cell>
        </row>
        <row r="904">
          <cell r="AU904">
            <v>9.0200000000000002E-2</v>
          </cell>
        </row>
        <row r="905">
          <cell r="AU905">
            <v>9.0300000000000005E-2</v>
          </cell>
        </row>
        <row r="906">
          <cell r="AU906">
            <v>9.0399999999999994E-2</v>
          </cell>
        </row>
        <row r="907">
          <cell r="AU907">
            <v>9.0499999999999997E-2</v>
          </cell>
        </row>
        <row r="908">
          <cell r="AU908">
            <v>9.06E-2</v>
          </cell>
        </row>
        <row r="909">
          <cell r="AU909">
            <v>9.0700000000000003E-2</v>
          </cell>
        </row>
        <row r="910">
          <cell r="AU910">
            <v>9.0800000000000006E-2</v>
          </cell>
        </row>
        <row r="911">
          <cell r="AU911">
            <v>9.0899999999999995E-2</v>
          </cell>
        </row>
        <row r="912">
          <cell r="AU912">
            <v>9.0999999999999998E-2</v>
          </cell>
        </row>
        <row r="913">
          <cell r="AU913">
            <v>9.11E-2</v>
          </cell>
        </row>
        <row r="914">
          <cell r="AU914">
            <v>9.1200000000000003E-2</v>
          </cell>
        </row>
        <row r="915">
          <cell r="AU915">
            <v>9.1300000000000006E-2</v>
          </cell>
        </row>
        <row r="916">
          <cell r="AU916">
            <v>9.1399999999999995E-2</v>
          </cell>
        </row>
        <row r="917">
          <cell r="AU917">
            <v>9.1499999999999998E-2</v>
          </cell>
        </row>
        <row r="918">
          <cell r="AU918">
            <v>9.1600000000000001E-2</v>
          </cell>
        </row>
        <row r="919">
          <cell r="AU919">
            <v>9.1700000000000004E-2</v>
          </cell>
        </row>
        <row r="920">
          <cell r="AU920">
            <v>9.1800000000000007E-2</v>
          </cell>
        </row>
        <row r="921">
          <cell r="AU921">
            <v>9.1899999999999996E-2</v>
          </cell>
        </row>
        <row r="922">
          <cell r="AU922">
            <v>9.1999999999999998E-2</v>
          </cell>
        </row>
        <row r="923">
          <cell r="AU923">
            <v>9.2100000000000001E-2</v>
          </cell>
        </row>
        <row r="924">
          <cell r="AU924">
            <v>9.2200000000000004E-2</v>
          </cell>
        </row>
        <row r="925">
          <cell r="AU925">
            <v>9.2299999999999993E-2</v>
          </cell>
        </row>
        <row r="926">
          <cell r="AU926">
            <v>9.2399999999999996E-2</v>
          </cell>
        </row>
        <row r="927">
          <cell r="AU927">
            <v>9.2499999999999999E-2</v>
          </cell>
        </row>
        <row r="928">
          <cell r="AU928">
            <v>9.2600000000000002E-2</v>
          </cell>
        </row>
        <row r="929">
          <cell r="AU929">
            <v>9.2700000000000005E-2</v>
          </cell>
        </row>
        <row r="930">
          <cell r="AU930">
            <v>9.2799999999999994E-2</v>
          </cell>
        </row>
        <row r="931">
          <cell r="AU931">
            <v>9.2899999999999996E-2</v>
          </cell>
        </row>
        <row r="932">
          <cell r="AU932">
            <v>9.2999999999999999E-2</v>
          </cell>
        </row>
        <row r="933">
          <cell r="AU933">
            <v>9.3100000000000002E-2</v>
          </cell>
        </row>
        <row r="934">
          <cell r="AU934">
            <v>9.3200000000000005E-2</v>
          </cell>
        </row>
        <row r="935">
          <cell r="AU935">
            <v>9.3299999999999994E-2</v>
          </cell>
        </row>
        <row r="936">
          <cell r="AU936">
            <v>9.3399999999999997E-2</v>
          </cell>
        </row>
        <row r="937">
          <cell r="AU937">
            <v>9.35E-2</v>
          </cell>
        </row>
        <row r="938">
          <cell r="AU938">
            <v>9.3600000000000003E-2</v>
          </cell>
        </row>
        <row r="939">
          <cell r="AU939">
            <v>9.3700000000000006E-2</v>
          </cell>
        </row>
        <row r="940">
          <cell r="AU940">
            <v>9.3799999999999994E-2</v>
          </cell>
        </row>
        <row r="941">
          <cell r="AU941">
            <v>9.3899999999999997E-2</v>
          </cell>
        </row>
        <row r="942">
          <cell r="AU942">
            <v>9.4E-2</v>
          </cell>
        </row>
        <row r="943">
          <cell r="AU943">
            <v>9.4100000000000003E-2</v>
          </cell>
        </row>
        <row r="944">
          <cell r="AU944">
            <v>9.4200000000000006E-2</v>
          </cell>
        </row>
        <row r="945">
          <cell r="AU945">
            <v>9.4299999999999995E-2</v>
          </cell>
        </row>
        <row r="946">
          <cell r="AU946">
            <v>9.4399999999999998E-2</v>
          </cell>
        </row>
        <row r="947">
          <cell r="AU947">
            <v>9.4500000000000001E-2</v>
          </cell>
        </row>
        <row r="948">
          <cell r="AU948">
            <v>9.4600000000000004E-2</v>
          </cell>
        </row>
        <row r="949">
          <cell r="AU949">
            <v>9.4700000000000006E-2</v>
          </cell>
        </row>
        <row r="950">
          <cell r="AU950">
            <v>9.4799999999999995E-2</v>
          </cell>
        </row>
        <row r="951">
          <cell r="AU951">
            <v>9.4899999999999998E-2</v>
          </cell>
        </row>
        <row r="952">
          <cell r="AU952">
            <v>9.5000000000000001E-2</v>
          </cell>
        </row>
        <row r="953">
          <cell r="AU953">
            <v>9.5100000000000004E-2</v>
          </cell>
        </row>
        <row r="954">
          <cell r="AU954">
            <v>9.5200000000000007E-2</v>
          </cell>
        </row>
        <row r="955">
          <cell r="AU955">
            <v>9.5299999999999996E-2</v>
          </cell>
        </row>
        <row r="956">
          <cell r="AU956">
            <v>9.5399999999999999E-2</v>
          </cell>
        </row>
        <row r="957">
          <cell r="AU957">
            <v>9.5500000000000002E-2</v>
          </cell>
        </row>
        <row r="958">
          <cell r="AU958">
            <v>9.5600000000000004E-2</v>
          </cell>
        </row>
        <row r="959">
          <cell r="AU959">
            <v>9.5699999999999993E-2</v>
          </cell>
        </row>
        <row r="960">
          <cell r="AU960">
            <v>9.5799999999999996E-2</v>
          </cell>
        </row>
        <row r="961">
          <cell r="AU961">
            <v>9.5899999999999999E-2</v>
          </cell>
        </row>
        <row r="962">
          <cell r="AU962">
            <v>9.6000000000000002E-2</v>
          </cell>
        </row>
        <row r="963">
          <cell r="AU963">
            <v>9.6100000000000005E-2</v>
          </cell>
        </row>
        <row r="964">
          <cell r="AU964">
            <v>9.6199999999999994E-2</v>
          </cell>
        </row>
        <row r="965">
          <cell r="AU965">
            <v>9.6299999999999997E-2</v>
          </cell>
        </row>
        <row r="966">
          <cell r="AU966">
            <v>9.64E-2</v>
          </cell>
        </row>
        <row r="967">
          <cell r="AU967">
            <v>9.6500000000000002E-2</v>
          </cell>
        </row>
        <row r="968">
          <cell r="AU968">
            <v>9.6600000000000005E-2</v>
          </cell>
        </row>
        <row r="969">
          <cell r="AU969">
            <v>9.6699999999999994E-2</v>
          </cell>
        </row>
        <row r="970">
          <cell r="AU970">
            <v>9.6799999999999997E-2</v>
          </cell>
        </row>
        <row r="971">
          <cell r="AU971">
            <v>9.69E-2</v>
          </cell>
        </row>
        <row r="972">
          <cell r="AU972">
            <v>9.7000000000000003E-2</v>
          </cell>
        </row>
        <row r="973">
          <cell r="AU973">
            <v>9.7100000000000006E-2</v>
          </cell>
        </row>
        <row r="974">
          <cell r="AU974">
            <v>9.7199999999999995E-2</v>
          </cell>
        </row>
        <row r="975">
          <cell r="AU975">
            <v>9.7299999999999998E-2</v>
          </cell>
        </row>
        <row r="976">
          <cell r="AU976">
            <v>9.74E-2</v>
          </cell>
        </row>
        <row r="977">
          <cell r="AU977">
            <v>9.7500000000000003E-2</v>
          </cell>
        </row>
        <row r="978">
          <cell r="AU978">
            <v>9.7600000000000006E-2</v>
          </cell>
        </row>
        <row r="979">
          <cell r="AU979">
            <v>9.7699999999999995E-2</v>
          </cell>
        </row>
        <row r="980">
          <cell r="AU980">
            <v>9.7799999999999998E-2</v>
          </cell>
        </row>
        <row r="981">
          <cell r="AU981">
            <v>9.7900000000000001E-2</v>
          </cell>
        </row>
        <row r="982">
          <cell r="AU982">
            <v>9.8000000000000004E-2</v>
          </cell>
        </row>
        <row r="983">
          <cell r="AU983">
            <v>9.8100000000000007E-2</v>
          </cell>
        </row>
        <row r="984">
          <cell r="AU984">
            <v>9.8199999999999996E-2</v>
          </cell>
        </row>
        <row r="985">
          <cell r="AU985">
            <v>9.8299999999999998E-2</v>
          </cell>
        </row>
        <row r="986">
          <cell r="AU986">
            <v>9.8400000000000001E-2</v>
          </cell>
        </row>
        <row r="987">
          <cell r="AU987">
            <v>9.8500000000000004E-2</v>
          </cell>
        </row>
        <row r="988">
          <cell r="AU988">
            <v>9.8599999999999993E-2</v>
          </cell>
        </row>
        <row r="989">
          <cell r="AU989">
            <v>9.8699999999999996E-2</v>
          </cell>
        </row>
        <row r="990">
          <cell r="AU990">
            <v>9.8799999999999999E-2</v>
          </cell>
        </row>
        <row r="991">
          <cell r="AU991">
            <v>9.8900000000000002E-2</v>
          </cell>
        </row>
        <row r="992">
          <cell r="AU992">
            <v>9.9000000000000005E-2</v>
          </cell>
        </row>
        <row r="993">
          <cell r="AU993">
            <v>9.9099999999999994E-2</v>
          </cell>
        </row>
        <row r="994">
          <cell r="AU994">
            <v>9.9199999999999997E-2</v>
          </cell>
        </row>
        <row r="995">
          <cell r="AU995">
            <v>9.9299999999999999E-2</v>
          </cell>
        </row>
        <row r="996">
          <cell r="AU996">
            <v>9.9400000000000002E-2</v>
          </cell>
        </row>
        <row r="997">
          <cell r="AU997">
            <v>9.9500000000000005E-2</v>
          </cell>
        </row>
        <row r="998">
          <cell r="AU998">
            <v>9.9599999999999994E-2</v>
          </cell>
        </row>
        <row r="999">
          <cell r="AU999">
            <v>9.9699999999999997E-2</v>
          </cell>
        </row>
        <row r="1000">
          <cell r="AU1000">
            <v>9.98E-2</v>
          </cell>
        </row>
        <row r="1001">
          <cell r="AU1001">
            <v>9.9900000000000003E-2</v>
          </cell>
        </row>
        <row r="1002">
          <cell r="AU1002">
            <v>0.1</v>
          </cell>
        </row>
        <row r="1003">
          <cell r="AU1003">
            <v>0.10009999999999999</v>
          </cell>
        </row>
        <row r="1004">
          <cell r="AU1004">
            <v>0.1002</v>
          </cell>
        </row>
        <row r="1005">
          <cell r="AU1005">
            <v>0.1003</v>
          </cell>
        </row>
        <row r="1006">
          <cell r="AU1006">
            <v>0.1004</v>
          </cell>
        </row>
        <row r="1007">
          <cell r="AU1007">
            <v>0.10050000000000001</v>
          </cell>
        </row>
        <row r="1008">
          <cell r="AU1008">
            <v>0.10059999999999999</v>
          </cell>
        </row>
        <row r="1009">
          <cell r="AU1009">
            <v>0.1007</v>
          </cell>
        </row>
        <row r="1010">
          <cell r="AU1010">
            <v>0.1008</v>
          </cell>
        </row>
        <row r="1011">
          <cell r="AU1011">
            <v>0.1009</v>
          </cell>
        </row>
        <row r="1012">
          <cell r="AU1012">
            <v>0.10100000000000001</v>
          </cell>
        </row>
        <row r="1013">
          <cell r="AU1013">
            <v>0.1011</v>
          </cell>
        </row>
        <row r="1014">
          <cell r="AU1014">
            <v>0.1012</v>
          </cell>
        </row>
        <row r="1015">
          <cell r="AU1015">
            <v>0.1013</v>
          </cell>
        </row>
        <row r="1016">
          <cell r="AU1016">
            <v>0.1014</v>
          </cell>
        </row>
        <row r="1017">
          <cell r="AU1017">
            <v>0.10150000000000001</v>
          </cell>
        </row>
        <row r="1018">
          <cell r="AU1018">
            <v>0.1016</v>
          </cell>
        </row>
        <row r="1019">
          <cell r="AU1019">
            <v>0.1017</v>
          </cell>
        </row>
        <row r="1020">
          <cell r="AU1020">
            <v>0.1018</v>
          </cell>
        </row>
        <row r="1021">
          <cell r="AU1021">
            <v>0.1019</v>
          </cell>
        </row>
        <row r="1022">
          <cell r="AU1022">
            <v>0.10199999999999999</v>
          </cell>
        </row>
        <row r="1023">
          <cell r="AU1023">
            <v>0.1021</v>
          </cell>
        </row>
        <row r="1024">
          <cell r="AU1024">
            <v>0.1022</v>
          </cell>
        </row>
        <row r="1025">
          <cell r="AU1025">
            <v>0.1023</v>
          </cell>
        </row>
        <row r="1026">
          <cell r="AU1026">
            <v>0.1024</v>
          </cell>
        </row>
        <row r="1027">
          <cell r="AU1027">
            <v>0.10249999999999999</v>
          </cell>
        </row>
        <row r="1028">
          <cell r="AU1028">
            <v>0.1026</v>
          </cell>
        </row>
        <row r="1029">
          <cell r="AU1029">
            <v>0.1027</v>
          </cell>
        </row>
        <row r="1030">
          <cell r="AU1030">
            <v>0.1028</v>
          </cell>
        </row>
        <row r="1031">
          <cell r="AU1031">
            <v>0.10290000000000001</v>
          </cell>
        </row>
        <row r="1032">
          <cell r="AU1032">
            <v>0.10299999999999999</v>
          </cell>
        </row>
        <row r="1033">
          <cell r="AU1033">
            <v>0.1031</v>
          </cell>
        </row>
        <row r="1034">
          <cell r="AU1034">
            <v>0.1032</v>
          </cell>
        </row>
        <row r="1035">
          <cell r="AU1035">
            <v>0.1033</v>
          </cell>
        </row>
        <row r="1036">
          <cell r="AU1036">
            <v>0.10340000000000001</v>
          </cell>
        </row>
        <row r="1037">
          <cell r="AU1037">
            <v>0.10349999999999999</v>
          </cell>
        </row>
        <row r="1038">
          <cell r="AU1038">
            <v>0.1036</v>
          </cell>
        </row>
        <row r="1039">
          <cell r="AU1039">
            <v>0.1037</v>
          </cell>
        </row>
        <row r="1040">
          <cell r="AU1040">
            <v>0.1038</v>
          </cell>
        </row>
        <row r="1041">
          <cell r="AU1041">
            <v>0.10390000000000001</v>
          </cell>
        </row>
        <row r="1042">
          <cell r="AU1042">
            <v>0.104</v>
          </cell>
        </row>
        <row r="1043">
          <cell r="AU1043">
            <v>0.1041</v>
          </cell>
        </row>
        <row r="1044">
          <cell r="AU1044">
            <v>0.1042</v>
          </cell>
        </row>
        <row r="1045">
          <cell r="AU1045">
            <v>0.1043</v>
          </cell>
        </row>
        <row r="1046">
          <cell r="AU1046">
            <v>0.10440000000000001</v>
          </cell>
        </row>
        <row r="1047">
          <cell r="AU1047">
            <v>0.1045</v>
          </cell>
        </row>
        <row r="1048">
          <cell r="AU1048">
            <v>0.1046</v>
          </cell>
        </row>
        <row r="1049">
          <cell r="AU1049">
            <v>0.1047</v>
          </cell>
        </row>
        <row r="1050">
          <cell r="AU1050">
            <v>0.1048</v>
          </cell>
        </row>
        <row r="1051">
          <cell r="AU1051">
            <v>0.10489999999999999</v>
          </cell>
        </row>
        <row r="1052">
          <cell r="AU1052">
            <v>0.105</v>
          </cell>
        </row>
        <row r="1053">
          <cell r="AU1053">
            <v>0.1051</v>
          </cell>
        </row>
        <row r="1054">
          <cell r="AU1054">
            <v>0.1052</v>
          </cell>
        </row>
        <row r="1055">
          <cell r="AU1055">
            <v>0.1053</v>
          </cell>
        </row>
        <row r="1056">
          <cell r="AU1056">
            <v>0.10539999999999999</v>
          </cell>
        </row>
        <row r="1057">
          <cell r="AU1057">
            <v>0.1055</v>
          </cell>
        </row>
        <row r="1058">
          <cell r="AU1058">
            <v>0.1056</v>
          </cell>
        </row>
        <row r="1059">
          <cell r="AU1059">
            <v>0.1057</v>
          </cell>
        </row>
        <row r="1060">
          <cell r="AU1060">
            <v>0.10580000000000001</v>
          </cell>
        </row>
        <row r="1061">
          <cell r="AU1061">
            <v>0.10589999999999999</v>
          </cell>
        </row>
        <row r="1062">
          <cell r="AU1062">
            <v>0.106</v>
          </cell>
        </row>
        <row r="1063">
          <cell r="AU1063">
            <v>0.1061</v>
          </cell>
        </row>
        <row r="1064">
          <cell r="AU1064">
            <v>0.1062</v>
          </cell>
        </row>
        <row r="1065">
          <cell r="AU1065">
            <v>0.10630000000000001</v>
          </cell>
        </row>
        <row r="1066">
          <cell r="AU1066">
            <v>0.10639999999999999</v>
          </cell>
        </row>
        <row r="1067">
          <cell r="AU1067">
            <v>0.1065</v>
          </cell>
        </row>
        <row r="1068">
          <cell r="AU1068">
            <v>0.1066</v>
          </cell>
        </row>
        <row r="1069">
          <cell r="AU1069">
            <v>0.1067</v>
          </cell>
        </row>
        <row r="1070">
          <cell r="AU1070">
            <v>0.10680000000000001</v>
          </cell>
        </row>
        <row r="1071">
          <cell r="AU1071">
            <v>0.1069</v>
          </cell>
        </row>
        <row r="1072">
          <cell r="AU1072">
            <v>0.107</v>
          </cell>
        </row>
        <row r="1073">
          <cell r="AU1073">
            <v>0.1071</v>
          </cell>
        </row>
        <row r="1074">
          <cell r="AU1074">
            <v>0.1072</v>
          </cell>
        </row>
        <row r="1075">
          <cell r="AU1075">
            <v>0.10730000000000001</v>
          </cell>
        </row>
        <row r="1076">
          <cell r="AU1076">
            <v>0.1074</v>
          </cell>
        </row>
        <row r="1077">
          <cell r="AU1077">
            <v>0.1075</v>
          </cell>
        </row>
        <row r="1078">
          <cell r="AU1078">
            <v>0.1076</v>
          </cell>
        </row>
        <row r="1079">
          <cell r="AU1079">
            <v>0.1077</v>
          </cell>
        </row>
        <row r="1080">
          <cell r="AU1080">
            <v>0.10780000000000001</v>
          </cell>
        </row>
        <row r="1081">
          <cell r="AU1081">
            <v>0.1079</v>
          </cell>
        </row>
        <row r="1082">
          <cell r="AU1082">
            <v>0.108</v>
          </cell>
        </row>
        <row r="1083">
          <cell r="AU1083">
            <v>0.1081</v>
          </cell>
        </row>
        <row r="1084">
          <cell r="AU1084">
            <v>0.1082</v>
          </cell>
        </row>
        <row r="1085">
          <cell r="AU1085">
            <v>0.10829999999999999</v>
          </cell>
        </row>
        <row r="1086">
          <cell r="AU1086">
            <v>0.1084</v>
          </cell>
        </row>
        <row r="1087">
          <cell r="AU1087">
            <v>0.1085</v>
          </cell>
        </row>
        <row r="1088">
          <cell r="AU1088">
            <v>0.1086</v>
          </cell>
        </row>
        <row r="1089">
          <cell r="AU1089">
            <v>0.1087</v>
          </cell>
        </row>
        <row r="1090">
          <cell r="AU1090">
            <v>0.10879999999999999</v>
          </cell>
        </row>
        <row r="1091">
          <cell r="AU1091">
            <v>0.1089</v>
          </cell>
        </row>
        <row r="1092">
          <cell r="AU1092">
            <v>0.109</v>
          </cell>
        </row>
        <row r="1093">
          <cell r="AU1093">
            <v>0.1091</v>
          </cell>
        </row>
        <row r="1094">
          <cell r="AU1094">
            <v>0.10920000000000001</v>
          </cell>
        </row>
        <row r="1095">
          <cell r="AU1095">
            <v>0.10929999999999999</v>
          </cell>
        </row>
        <row r="1096">
          <cell r="AU1096">
            <v>0.1094</v>
          </cell>
        </row>
        <row r="1097">
          <cell r="AU1097">
            <v>0.1095</v>
          </cell>
        </row>
        <row r="1098">
          <cell r="AU1098">
            <v>0.1096</v>
          </cell>
        </row>
        <row r="1099">
          <cell r="AU1099">
            <v>0.10970000000000001</v>
          </cell>
        </row>
        <row r="1100">
          <cell r="AU1100">
            <v>0.10979999999999999</v>
          </cell>
        </row>
        <row r="1101">
          <cell r="AU1101">
            <v>0.1099</v>
          </cell>
        </row>
        <row r="1102">
          <cell r="AU1102">
            <v>0.11</v>
          </cell>
        </row>
        <row r="1103">
          <cell r="AU1103">
            <v>0.1101</v>
          </cell>
        </row>
        <row r="1104">
          <cell r="AU1104">
            <v>0.11020000000000001</v>
          </cell>
        </row>
        <row r="1105">
          <cell r="AU1105">
            <v>0.1103</v>
          </cell>
        </row>
        <row r="1106">
          <cell r="AU1106">
            <v>0.1104</v>
          </cell>
        </row>
        <row r="1107">
          <cell r="AU1107">
            <v>0.1105</v>
          </cell>
        </row>
        <row r="1108">
          <cell r="AU1108">
            <v>0.1106</v>
          </cell>
        </row>
        <row r="1109">
          <cell r="AU1109">
            <v>0.11070000000000001</v>
          </cell>
        </row>
        <row r="1110">
          <cell r="AU1110">
            <v>0.1108</v>
          </cell>
        </row>
        <row r="1111">
          <cell r="AU1111">
            <v>0.1109</v>
          </cell>
        </row>
        <row r="1112">
          <cell r="AU1112">
            <v>0.111</v>
          </cell>
        </row>
        <row r="1113">
          <cell r="AU1113">
            <v>0.1111</v>
          </cell>
        </row>
        <row r="1114">
          <cell r="AU1114">
            <v>0.11119999999999999</v>
          </cell>
        </row>
        <row r="1115">
          <cell r="AU1115">
            <v>0.1113</v>
          </cell>
        </row>
        <row r="1116">
          <cell r="AU1116">
            <v>0.1114</v>
          </cell>
        </row>
        <row r="1117">
          <cell r="AU1117">
            <v>0.1115</v>
          </cell>
        </row>
        <row r="1118">
          <cell r="AU1118">
            <v>0.1116</v>
          </cell>
        </row>
        <row r="1119">
          <cell r="AU1119">
            <v>0.11169999999999999</v>
          </cell>
        </row>
        <row r="1120">
          <cell r="AU1120">
            <v>0.1118</v>
          </cell>
        </row>
        <row r="1121">
          <cell r="AU1121">
            <v>0.1119</v>
          </cell>
        </row>
        <row r="1122">
          <cell r="AU1122">
            <v>0.112</v>
          </cell>
        </row>
        <row r="1123">
          <cell r="AU1123">
            <v>0.11210000000000001</v>
          </cell>
        </row>
        <row r="1124">
          <cell r="AU1124">
            <v>0.11219999999999999</v>
          </cell>
        </row>
        <row r="1125">
          <cell r="AU1125">
            <v>0.1123</v>
          </cell>
        </row>
        <row r="1126">
          <cell r="AU1126">
            <v>0.1124</v>
          </cell>
        </row>
        <row r="1127">
          <cell r="AU1127">
            <v>0.1125</v>
          </cell>
        </row>
        <row r="1128">
          <cell r="AU1128">
            <v>0.11260000000000001</v>
          </cell>
        </row>
        <row r="1129">
          <cell r="AU1129">
            <v>0.11269999999999999</v>
          </cell>
        </row>
        <row r="1130">
          <cell r="AU1130">
            <v>0.1128</v>
          </cell>
        </row>
        <row r="1131">
          <cell r="AU1131">
            <v>0.1129</v>
          </cell>
        </row>
        <row r="1132">
          <cell r="AU1132">
            <v>0.113</v>
          </cell>
        </row>
        <row r="1133">
          <cell r="AU1133">
            <v>0.11310000000000001</v>
          </cell>
        </row>
        <row r="1134">
          <cell r="AU1134">
            <v>0.1132</v>
          </cell>
        </row>
        <row r="1135">
          <cell r="AU1135">
            <v>0.1133</v>
          </cell>
        </row>
        <row r="1136">
          <cell r="AU1136">
            <v>0.1134</v>
          </cell>
        </row>
        <row r="1137">
          <cell r="AU1137">
            <v>0.1135</v>
          </cell>
        </row>
        <row r="1138">
          <cell r="AU1138">
            <v>0.11360000000000001</v>
          </cell>
        </row>
        <row r="1139">
          <cell r="AU1139">
            <v>0.1137</v>
          </cell>
        </row>
        <row r="1140">
          <cell r="AU1140">
            <v>0.1138</v>
          </cell>
        </row>
        <row r="1141">
          <cell r="AU1141">
            <v>0.1139</v>
          </cell>
        </row>
        <row r="1142">
          <cell r="AU1142">
            <v>0.114</v>
          </cell>
        </row>
        <row r="1143">
          <cell r="AU1143">
            <v>0.11409999999999999</v>
          </cell>
        </row>
        <row r="1144">
          <cell r="AU1144">
            <v>0.1142</v>
          </cell>
        </row>
        <row r="1145">
          <cell r="AU1145">
            <v>0.1143</v>
          </cell>
        </row>
        <row r="1146">
          <cell r="AU1146">
            <v>0.1144</v>
          </cell>
        </row>
        <row r="1147">
          <cell r="AU1147">
            <v>0.1145</v>
          </cell>
        </row>
        <row r="1148">
          <cell r="AU1148">
            <v>0.11459999999999999</v>
          </cell>
        </row>
        <row r="1149">
          <cell r="AU1149">
            <v>0.1147</v>
          </cell>
        </row>
        <row r="1150">
          <cell r="AU1150">
            <v>0.1148</v>
          </cell>
        </row>
        <row r="1151">
          <cell r="AU1151">
            <v>0.1149</v>
          </cell>
        </row>
        <row r="1152">
          <cell r="AU1152">
            <v>0.115</v>
          </cell>
        </row>
        <row r="1153">
          <cell r="AU1153">
            <v>0.11509999999999999</v>
          </cell>
        </row>
        <row r="1154">
          <cell r="AU1154">
            <v>0.1152</v>
          </cell>
        </row>
        <row r="1155">
          <cell r="AU1155">
            <v>0.1153</v>
          </cell>
        </row>
        <row r="1156">
          <cell r="AU1156">
            <v>0.1154</v>
          </cell>
        </row>
        <row r="1157">
          <cell r="AU1157">
            <v>0.11550000000000001</v>
          </cell>
        </row>
        <row r="1158">
          <cell r="AU1158">
            <v>0.11559999999999999</v>
          </cell>
        </row>
        <row r="1159">
          <cell r="AU1159">
            <v>0.1157</v>
          </cell>
        </row>
        <row r="1160">
          <cell r="AU1160">
            <v>0.1158</v>
          </cell>
        </row>
        <row r="1161">
          <cell r="AU1161">
            <v>0.1159</v>
          </cell>
        </row>
        <row r="1162">
          <cell r="AU1162">
            <v>0.11600000000000001</v>
          </cell>
        </row>
        <row r="1163">
          <cell r="AU1163">
            <v>0.11609999999999999</v>
          </cell>
        </row>
        <row r="1164">
          <cell r="AU1164">
            <v>0.1162</v>
          </cell>
        </row>
        <row r="1165">
          <cell r="AU1165">
            <v>0.1163</v>
          </cell>
        </row>
        <row r="1166">
          <cell r="AU1166">
            <v>0.1164</v>
          </cell>
        </row>
        <row r="1167">
          <cell r="AU1167">
            <v>0.11650000000000001</v>
          </cell>
        </row>
        <row r="1168">
          <cell r="AU1168">
            <v>0.1166</v>
          </cell>
        </row>
        <row r="1169">
          <cell r="AU1169">
            <v>0.1167</v>
          </cell>
        </row>
        <row r="1170">
          <cell r="AU1170">
            <v>0.1168</v>
          </cell>
        </row>
        <row r="1171">
          <cell r="AU1171">
            <v>0.1169</v>
          </cell>
        </row>
        <row r="1172">
          <cell r="AU1172">
            <v>0.11700000000000001</v>
          </cell>
        </row>
        <row r="1173">
          <cell r="AU1173">
            <v>0.1171</v>
          </cell>
        </row>
        <row r="1174">
          <cell r="AU1174">
            <v>0.1172</v>
          </cell>
        </row>
        <row r="1175">
          <cell r="AU1175">
            <v>0.1173</v>
          </cell>
        </row>
        <row r="1176">
          <cell r="AU1176">
            <v>0.1174</v>
          </cell>
        </row>
        <row r="1177">
          <cell r="AU1177">
            <v>0.11749999999999999</v>
          </cell>
        </row>
        <row r="1178">
          <cell r="AU1178">
            <v>0.1176</v>
          </cell>
        </row>
        <row r="1179">
          <cell r="AU1179">
            <v>0.1177</v>
          </cell>
        </row>
        <row r="1180">
          <cell r="AU1180">
            <v>0.1178</v>
          </cell>
        </row>
        <row r="1181">
          <cell r="AU1181">
            <v>0.1179</v>
          </cell>
        </row>
        <row r="1182">
          <cell r="AU1182">
            <v>0.11799999999999999</v>
          </cell>
        </row>
        <row r="1183">
          <cell r="AU1183">
            <v>0.1181</v>
          </cell>
        </row>
        <row r="1184">
          <cell r="AU1184">
            <v>0.1182</v>
          </cell>
        </row>
        <row r="1185">
          <cell r="AU1185">
            <v>0.1183</v>
          </cell>
        </row>
        <row r="1186">
          <cell r="AU1186">
            <v>0.11840000000000001</v>
          </cell>
        </row>
        <row r="1187">
          <cell r="AU1187">
            <v>0.11849999999999999</v>
          </cell>
        </row>
        <row r="1188">
          <cell r="AU1188">
            <v>0.1186</v>
          </cell>
        </row>
        <row r="1189">
          <cell r="AU1189">
            <v>0.1187</v>
          </cell>
        </row>
        <row r="1190">
          <cell r="AU1190">
            <v>0.1188</v>
          </cell>
        </row>
        <row r="1191">
          <cell r="AU1191">
            <v>0.11890000000000001</v>
          </cell>
        </row>
        <row r="1192">
          <cell r="AU1192">
            <v>0.11899999999999999</v>
          </cell>
        </row>
        <row r="1193">
          <cell r="AU1193">
            <v>0.1191</v>
          </cell>
        </row>
        <row r="1194">
          <cell r="AU1194">
            <v>0.1192</v>
          </cell>
        </row>
        <row r="1195">
          <cell r="AU1195">
            <v>0.1193</v>
          </cell>
        </row>
        <row r="1196">
          <cell r="AU1196">
            <v>0.11940000000000001</v>
          </cell>
        </row>
        <row r="1197">
          <cell r="AU1197">
            <v>0.1195</v>
          </cell>
        </row>
        <row r="1198">
          <cell r="AU1198">
            <v>0.1196</v>
          </cell>
        </row>
        <row r="1199">
          <cell r="AU1199">
            <v>0.1197</v>
          </cell>
        </row>
        <row r="1200">
          <cell r="AU1200">
            <v>0.1198</v>
          </cell>
        </row>
        <row r="1201">
          <cell r="AU1201">
            <v>0.11990000000000001</v>
          </cell>
        </row>
        <row r="1202">
          <cell r="AU1202">
            <v>0.12</v>
          </cell>
        </row>
        <row r="1203">
          <cell r="AU1203">
            <v>0.1201</v>
          </cell>
        </row>
        <row r="1204">
          <cell r="AU1204">
            <v>0.1202</v>
          </cell>
        </row>
        <row r="1205">
          <cell r="AU1205">
            <v>0.1203</v>
          </cell>
        </row>
        <row r="1206">
          <cell r="AU1206">
            <v>0.12039999999999999</v>
          </cell>
        </row>
        <row r="1207">
          <cell r="AU1207">
            <v>0.1205</v>
          </cell>
        </row>
        <row r="1208">
          <cell r="AU1208">
            <v>0.1206</v>
          </cell>
        </row>
        <row r="1209">
          <cell r="AU1209">
            <v>0.1207</v>
          </cell>
        </row>
        <row r="1210">
          <cell r="AU1210">
            <v>0.1208</v>
          </cell>
        </row>
        <row r="1211">
          <cell r="AU1211">
            <v>0.12089999999999999</v>
          </cell>
        </row>
        <row r="1212">
          <cell r="AU1212">
            <v>0.121</v>
          </cell>
        </row>
        <row r="1213">
          <cell r="AU1213">
            <v>0.1211</v>
          </cell>
        </row>
        <row r="1214">
          <cell r="AU1214">
            <v>0.1212</v>
          </cell>
        </row>
        <row r="1215">
          <cell r="AU1215">
            <v>0.12130000000000001</v>
          </cell>
        </row>
        <row r="1216">
          <cell r="AU1216">
            <v>0.12139999999999999</v>
          </cell>
        </row>
        <row r="1217">
          <cell r="AU1217">
            <v>0.1215</v>
          </cell>
        </row>
        <row r="1218">
          <cell r="AU1218">
            <v>0.1216</v>
          </cell>
        </row>
        <row r="1219">
          <cell r="AU1219">
            <v>0.1217</v>
          </cell>
        </row>
        <row r="1220">
          <cell r="AU1220">
            <v>0.12180000000000001</v>
          </cell>
        </row>
        <row r="1221">
          <cell r="AU1221">
            <v>0.12189999999999999</v>
          </cell>
        </row>
        <row r="1222">
          <cell r="AU1222">
            <v>0.122</v>
          </cell>
        </row>
        <row r="1223">
          <cell r="AU1223">
            <v>0.1221</v>
          </cell>
        </row>
        <row r="1224">
          <cell r="AU1224">
            <v>0.1222</v>
          </cell>
        </row>
        <row r="1225">
          <cell r="AU1225">
            <v>0.12230000000000001</v>
          </cell>
        </row>
        <row r="1226">
          <cell r="AU1226">
            <v>0.12239999999999999</v>
          </cell>
        </row>
        <row r="1227">
          <cell r="AU1227">
            <v>0.1225</v>
          </cell>
        </row>
        <row r="1228">
          <cell r="AU1228">
            <v>0.1226</v>
          </cell>
        </row>
        <row r="1229">
          <cell r="AU1229">
            <v>0.1227</v>
          </cell>
        </row>
        <row r="1230">
          <cell r="AU1230">
            <v>0.12280000000000001</v>
          </cell>
        </row>
        <row r="1231">
          <cell r="AU1231">
            <v>0.1229</v>
          </cell>
        </row>
        <row r="1232">
          <cell r="AU1232">
            <v>0.123</v>
          </cell>
        </row>
        <row r="1233">
          <cell r="AU1233">
            <v>0.1231</v>
          </cell>
        </row>
        <row r="1234">
          <cell r="AU1234">
            <v>0.1232</v>
          </cell>
        </row>
        <row r="1235">
          <cell r="AU1235">
            <v>0.12330000000000001</v>
          </cell>
        </row>
        <row r="1236">
          <cell r="AU1236">
            <v>0.1234</v>
          </cell>
        </row>
        <row r="1237">
          <cell r="AU1237">
            <v>0.1235</v>
          </cell>
        </row>
        <row r="1238">
          <cell r="AU1238">
            <v>0.1236</v>
          </cell>
        </row>
        <row r="1239">
          <cell r="AU1239">
            <v>0.1237</v>
          </cell>
        </row>
        <row r="1240">
          <cell r="AU1240">
            <v>0.12379999999999999</v>
          </cell>
        </row>
        <row r="1241">
          <cell r="AU1241">
            <v>0.1239</v>
          </cell>
        </row>
        <row r="1242">
          <cell r="AU1242">
            <v>0.124</v>
          </cell>
        </row>
        <row r="1243">
          <cell r="AU1243">
            <v>0.1241</v>
          </cell>
        </row>
        <row r="1244">
          <cell r="AU1244">
            <v>0.1242</v>
          </cell>
        </row>
        <row r="1245">
          <cell r="AU1245">
            <v>0.12429999999999999</v>
          </cell>
        </row>
        <row r="1246">
          <cell r="AU1246">
            <v>0.1244</v>
          </cell>
        </row>
        <row r="1247">
          <cell r="AU1247">
            <v>0.1245</v>
          </cell>
        </row>
        <row r="1248">
          <cell r="AU1248">
            <v>0.1246</v>
          </cell>
        </row>
        <row r="1249">
          <cell r="AU1249">
            <v>0.12470000000000001</v>
          </cell>
        </row>
        <row r="1250">
          <cell r="AU1250">
            <v>0.12479999999999999</v>
          </cell>
        </row>
        <row r="1251">
          <cell r="AU1251">
            <v>0.1249</v>
          </cell>
        </row>
        <row r="1252">
          <cell r="AU1252">
            <v>0.125</v>
          </cell>
        </row>
        <row r="1253">
          <cell r="AU1253">
            <v>0.12509999999999999</v>
          </cell>
        </row>
        <row r="1254">
          <cell r="AU1254">
            <v>0.12520000000000001</v>
          </cell>
        </row>
        <row r="1255">
          <cell r="AU1255">
            <v>0.12529999999999999</v>
          </cell>
        </row>
        <row r="1256">
          <cell r="AU1256">
            <v>0.12540000000000001</v>
          </cell>
        </row>
        <row r="1257">
          <cell r="AU1257">
            <v>0.1255</v>
          </cell>
        </row>
        <row r="1258">
          <cell r="AU1258">
            <v>0.12559999999999999</v>
          </cell>
        </row>
        <row r="1259">
          <cell r="AU1259">
            <v>0.12570000000000001</v>
          </cell>
        </row>
        <row r="1260">
          <cell r="AU1260">
            <v>0.1258</v>
          </cell>
        </row>
        <row r="1261">
          <cell r="AU1261">
            <v>0.12590000000000001</v>
          </cell>
        </row>
        <row r="1262">
          <cell r="AU1262">
            <v>0.126</v>
          </cell>
        </row>
        <row r="1263">
          <cell r="AU1263">
            <v>0.12609999999999999</v>
          </cell>
        </row>
        <row r="1264">
          <cell r="AU1264">
            <v>0.12620000000000001</v>
          </cell>
        </row>
        <row r="1265">
          <cell r="AU1265">
            <v>0.1263</v>
          </cell>
        </row>
        <row r="1266">
          <cell r="AU1266">
            <v>0.12640000000000001</v>
          </cell>
        </row>
        <row r="1267">
          <cell r="AU1267">
            <v>0.1265</v>
          </cell>
        </row>
        <row r="1268">
          <cell r="AU1268">
            <v>0.12659999999999999</v>
          </cell>
        </row>
        <row r="1269">
          <cell r="AU1269">
            <v>0.12670000000000001</v>
          </cell>
        </row>
        <row r="1270">
          <cell r="AU1270">
            <v>0.1268</v>
          </cell>
        </row>
        <row r="1271">
          <cell r="AU1271">
            <v>0.12690000000000001</v>
          </cell>
        </row>
        <row r="1272">
          <cell r="AU1272">
            <v>0.127</v>
          </cell>
        </row>
        <row r="1273">
          <cell r="AU1273">
            <v>0.12709999999999999</v>
          </cell>
        </row>
        <row r="1274">
          <cell r="AU1274">
            <v>0.12720000000000001</v>
          </cell>
        </row>
        <row r="1275">
          <cell r="AU1275">
            <v>0.1273</v>
          </cell>
        </row>
        <row r="1276">
          <cell r="AU1276">
            <v>0.12740000000000001</v>
          </cell>
        </row>
        <row r="1277">
          <cell r="AU1277">
            <v>0.1275</v>
          </cell>
        </row>
        <row r="1278">
          <cell r="AU1278">
            <v>0.12759999999999999</v>
          </cell>
        </row>
        <row r="1279">
          <cell r="AU1279">
            <v>0.12770000000000001</v>
          </cell>
        </row>
        <row r="1280">
          <cell r="AU1280">
            <v>0.1278</v>
          </cell>
        </row>
        <row r="1281">
          <cell r="AU1281">
            <v>0.12790000000000001</v>
          </cell>
        </row>
        <row r="1282">
          <cell r="AU1282">
            <v>0.128</v>
          </cell>
        </row>
        <row r="1283">
          <cell r="AU1283">
            <v>0.12809999999999999</v>
          </cell>
        </row>
        <row r="1284">
          <cell r="AU1284">
            <v>0.12820000000000001</v>
          </cell>
        </row>
        <row r="1285">
          <cell r="AU1285">
            <v>0.1283</v>
          </cell>
        </row>
        <row r="1286">
          <cell r="AU1286">
            <v>0.12839999999999999</v>
          </cell>
        </row>
        <row r="1287">
          <cell r="AU1287">
            <v>0.1285</v>
          </cell>
        </row>
        <row r="1288">
          <cell r="AU1288">
            <v>0.12859999999999999</v>
          </cell>
        </row>
        <row r="1289">
          <cell r="AU1289">
            <v>0.12870000000000001</v>
          </cell>
        </row>
        <row r="1290">
          <cell r="AU1290">
            <v>0.1288</v>
          </cell>
        </row>
        <row r="1291">
          <cell r="AU1291">
            <v>0.12889999999999999</v>
          </cell>
        </row>
        <row r="1292">
          <cell r="AU1292">
            <v>0.129</v>
          </cell>
        </row>
        <row r="1293">
          <cell r="AU1293">
            <v>0.12909999999999999</v>
          </cell>
        </row>
        <row r="1294">
          <cell r="AU1294">
            <v>0.12920000000000001</v>
          </cell>
        </row>
        <row r="1295">
          <cell r="AU1295">
            <v>0.1293</v>
          </cell>
        </row>
        <row r="1296">
          <cell r="AU1296">
            <v>0.12939999999999999</v>
          </cell>
        </row>
        <row r="1297">
          <cell r="AU1297">
            <v>0.1295</v>
          </cell>
        </row>
        <row r="1298">
          <cell r="AU1298">
            <v>0.12959999999999999</v>
          </cell>
        </row>
        <row r="1299">
          <cell r="AU1299">
            <v>0.12970000000000001</v>
          </cell>
        </row>
        <row r="1300">
          <cell r="AU1300">
            <v>0.1298</v>
          </cell>
        </row>
        <row r="1301">
          <cell r="AU1301">
            <v>0.12989999999999999</v>
          </cell>
        </row>
        <row r="1302">
          <cell r="AU1302">
            <v>0.13</v>
          </cell>
        </row>
        <row r="1303">
          <cell r="AU1303">
            <v>0.13009999999999999</v>
          </cell>
        </row>
        <row r="1304">
          <cell r="AU1304">
            <v>0.13020000000000001</v>
          </cell>
        </row>
        <row r="1305">
          <cell r="AU1305">
            <v>0.1303</v>
          </cell>
        </row>
        <row r="1306">
          <cell r="AU1306">
            <v>0.13039999999999999</v>
          </cell>
        </row>
        <row r="1307">
          <cell r="AU1307">
            <v>0.1305</v>
          </cell>
        </row>
        <row r="1308">
          <cell r="AU1308">
            <v>0.13059999999999999</v>
          </cell>
        </row>
        <row r="1309">
          <cell r="AU1309">
            <v>0.13070000000000001</v>
          </cell>
        </row>
        <row r="1310">
          <cell r="AU1310">
            <v>0.1308</v>
          </cell>
        </row>
        <row r="1311">
          <cell r="AU1311">
            <v>0.13089999999999999</v>
          </cell>
        </row>
        <row r="1312">
          <cell r="AU1312">
            <v>0.13100000000000001</v>
          </cell>
        </row>
        <row r="1313">
          <cell r="AU1313">
            <v>0.13109999999999999</v>
          </cell>
        </row>
        <row r="1314">
          <cell r="AU1314">
            <v>0.13120000000000001</v>
          </cell>
        </row>
        <row r="1315">
          <cell r="AU1315">
            <v>0.1313</v>
          </cell>
        </row>
        <row r="1316">
          <cell r="AU1316">
            <v>0.13139999999999999</v>
          </cell>
        </row>
        <row r="1317">
          <cell r="AU1317">
            <v>0.13150000000000001</v>
          </cell>
        </row>
        <row r="1318">
          <cell r="AU1318">
            <v>0.13159999999999999</v>
          </cell>
        </row>
        <row r="1319">
          <cell r="AU1319">
            <v>0.13170000000000001</v>
          </cell>
        </row>
        <row r="1320">
          <cell r="AU1320">
            <v>0.1318</v>
          </cell>
        </row>
        <row r="1321">
          <cell r="AU1321">
            <v>0.13189999999999999</v>
          </cell>
        </row>
        <row r="1322">
          <cell r="AU1322">
            <v>0.13200000000000001</v>
          </cell>
        </row>
        <row r="1323">
          <cell r="AU1323">
            <v>0.1321</v>
          </cell>
        </row>
        <row r="1324">
          <cell r="AU1324">
            <v>0.13220000000000001</v>
          </cell>
        </row>
        <row r="1325">
          <cell r="AU1325">
            <v>0.1323</v>
          </cell>
        </row>
        <row r="1326">
          <cell r="AU1326">
            <v>0.13239999999999999</v>
          </cell>
        </row>
        <row r="1327">
          <cell r="AU1327">
            <v>0.13250000000000001</v>
          </cell>
        </row>
        <row r="1328">
          <cell r="AU1328">
            <v>0.1326</v>
          </cell>
        </row>
        <row r="1329">
          <cell r="AU1329">
            <v>0.13270000000000001</v>
          </cell>
        </row>
        <row r="1330">
          <cell r="AU1330">
            <v>0.1328</v>
          </cell>
        </row>
        <row r="1331">
          <cell r="AU1331">
            <v>0.13289999999999999</v>
          </cell>
        </row>
        <row r="1332">
          <cell r="AU1332">
            <v>0.13300000000000001</v>
          </cell>
        </row>
        <row r="1333">
          <cell r="AU1333">
            <v>0.1331</v>
          </cell>
        </row>
        <row r="1334">
          <cell r="AU1334">
            <v>0.13320000000000001</v>
          </cell>
        </row>
        <row r="1335">
          <cell r="AU1335">
            <v>0.1333</v>
          </cell>
        </row>
        <row r="1336">
          <cell r="AU1336">
            <v>0.13339999999999999</v>
          </cell>
        </row>
        <row r="1337">
          <cell r="AU1337">
            <v>0.13350000000000001</v>
          </cell>
        </row>
        <row r="1338">
          <cell r="AU1338">
            <v>0.1336</v>
          </cell>
        </row>
        <row r="1339">
          <cell r="AU1339">
            <v>0.13370000000000001</v>
          </cell>
        </row>
        <row r="1340">
          <cell r="AU1340">
            <v>0.1338</v>
          </cell>
        </row>
        <row r="1341">
          <cell r="AU1341">
            <v>0.13389999999999999</v>
          </cell>
        </row>
        <row r="1342">
          <cell r="AU1342">
            <v>0.13400000000000001</v>
          </cell>
        </row>
        <row r="1343">
          <cell r="AU1343">
            <v>0.1341</v>
          </cell>
        </row>
        <row r="1344">
          <cell r="AU1344">
            <v>0.13420000000000001</v>
          </cell>
        </row>
        <row r="1345">
          <cell r="AU1345">
            <v>0.1343</v>
          </cell>
        </row>
        <row r="1346">
          <cell r="AU1346">
            <v>0.13439999999999999</v>
          </cell>
        </row>
        <row r="1347">
          <cell r="AU1347">
            <v>0.13450000000000001</v>
          </cell>
        </row>
        <row r="1348">
          <cell r="AU1348">
            <v>0.1346</v>
          </cell>
        </row>
        <row r="1349">
          <cell r="AU1349">
            <v>0.13469999999999999</v>
          </cell>
        </row>
        <row r="1350">
          <cell r="AU1350">
            <v>0.1348</v>
          </cell>
        </row>
        <row r="1351">
          <cell r="AU1351">
            <v>0.13489999999999999</v>
          </cell>
        </row>
        <row r="1352">
          <cell r="AU1352">
            <v>0.13500000000000001</v>
          </cell>
        </row>
        <row r="1353">
          <cell r="AU1353">
            <v>0.1351</v>
          </cell>
        </row>
        <row r="1354">
          <cell r="AU1354">
            <v>0.13519999999999999</v>
          </cell>
        </row>
        <row r="1355">
          <cell r="AU1355">
            <v>0.1353</v>
          </cell>
        </row>
        <row r="1356">
          <cell r="AU1356">
            <v>0.13539999999999999</v>
          </cell>
        </row>
        <row r="1357">
          <cell r="AU1357">
            <v>0.13550000000000001</v>
          </cell>
        </row>
        <row r="1358">
          <cell r="AU1358">
            <v>0.1356</v>
          </cell>
        </row>
        <row r="1359">
          <cell r="AU1359">
            <v>0.13569999999999999</v>
          </cell>
        </row>
        <row r="1360">
          <cell r="AU1360">
            <v>0.1358</v>
          </cell>
        </row>
        <row r="1361">
          <cell r="AU1361">
            <v>0.13589999999999999</v>
          </cell>
        </row>
        <row r="1362">
          <cell r="AU1362">
            <v>0.13600000000000001</v>
          </cell>
        </row>
        <row r="1363">
          <cell r="AU1363">
            <v>0.1361</v>
          </cell>
        </row>
        <row r="1364">
          <cell r="AU1364">
            <v>0.13619999999999999</v>
          </cell>
        </row>
        <row r="1365">
          <cell r="AU1365">
            <v>0.1363</v>
          </cell>
        </row>
        <row r="1366">
          <cell r="AU1366">
            <v>0.13639999999999999</v>
          </cell>
        </row>
        <row r="1367">
          <cell r="AU1367">
            <v>0.13650000000000001</v>
          </cell>
        </row>
        <row r="1368">
          <cell r="AU1368">
            <v>0.1366</v>
          </cell>
        </row>
        <row r="1369">
          <cell r="AU1369">
            <v>0.13669999999999999</v>
          </cell>
        </row>
        <row r="1370">
          <cell r="AU1370">
            <v>0.1368</v>
          </cell>
        </row>
        <row r="1371">
          <cell r="AU1371">
            <v>0.13689999999999999</v>
          </cell>
        </row>
        <row r="1372">
          <cell r="AU1372">
            <v>0.13700000000000001</v>
          </cell>
        </row>
        <row r="1373">
          <cell r="AU1373">
            <v>0.1371</v>
          </cell>
        </row>
        <row r="1374">
          <cell r="AU1374">
            <v>0.13719999999999999</v>
          </cell>
        </row>
        <row r="1375">
          <cell r="AU1375">
            <v>0.13730000000000001</v>
          </cell>
        </row>
        <row r="1376">
          <cell r="AU1376">
            <v>0.13739999999999999</v>
          </cell>
        </row>
        <row r="1377">
          <cell r="AU1377">
            <v>0.13750000000000001</v>
          </cell>
        </row>
        <row r="1378">
          <cell r="AU1378">
            <v>0.1376</v>
          </cell>
        </row>
        <row r="1379">
          <cell r="AU1379">
            <v>0.13769999999999999</v>
          </cell>
        </row>
        <row r="1380">
          <cell r="AU1380">
            <v>0.13780000000000001</v>
          </cell>
        </row>
        <row r="1381">
          <cell r="AU1381">
            <v>0.13789999999999999</v>
          </cell>
        </row>
        <row r="1382">
          <cell r="AU1382">
            <v>0.13800000000000001</v>
          </cell>
        </row>
        <row r="1383">
          <cell r="AU1383">
            <v>0.1381</v>
          </cell>
        </row>
        <row r="1384">
          <cell r="AU1384">
            <v>0.13819999999999999</v>
          </cell>
        </row>
        <row r="1385">
          <cell r="AU1385">
            <v>0.13830000000000001</v>
          </cell>
        </row>
        <row r="1386">
          <cell r="AU1386">
            <v>0.1384</v>
          </cell>
        </row>
        <row r="1387">
          <cell r="AU1387">
            <v>0.13850000000000001</v>
          </cell>
        </row>
        <row r="1388">
          <cell r="AU1388">
            <v>0.1386</v>
          </cell>
        </row>
        <row r="1389">
          <cell r="AU1389">
            <v>0.13869999999999999</v>
          </cell>
        </row>
        <row r="1390">
          <cell r="AU1390">
            <v>0.13880000000000001</v>
          </cell>
        </row>
        <row r="1391">
          <cell r="AU1391">
            <v>0.1389</v>
          </cell>
        </row>
        <row r="1392">
          <cell r="AU1392">
            <v>0.13900000000000001</v>
          </cell>
        </row>
        <row r="1393">
          <cell r="AU1393">
            <v>0.1391</v>
          </cell>
        </row>
        <row r="1394">
          <cell r="AU1394">
            <v>0.13919999999999999</v>
          </cell>
        </row>
        <row r="1395">
          <cell r="AU1395">
            <v>0.13930000000000001</v>
          </cell>
        </row>
        <row r="1396">
          <cell r="AU1396">
            <v>0.1394</v>
          </cell>
        </row>
        <row r="1397">
          <cell r="AU1397">
            <v>0.13950000000000001</v>
          </cell>
        </row>
        <row r="1398">
          <cell r="AU1398">
            <v>0.1396</v>
          </cell>
        </row>
        <row r="1399">
          <cell r="AU1399">
            <v>0.13969999999999999</v>
          </cell>
        </row>
        <row r="1400">
          <cell r="AU1400">
            <v>0.13980000000000001</v>
          </cell>
        </row>
        <row r="1401">
          <cell r="AU1401">
            <v>0.1399</v>
          </cell>
        </row>
        <row r="1402">
          <cell r="AU1402">
            <v>0.14000000000000001</v>
          </cell>
        </row>
        <row r="1403">
          <cell r="AU1403">
            <v>0.1401</v>
          </cell>
        </row>
        <row r="1404">
          <cell r="AU1404">
            <v>0.14019999999999999</v>
          </cell>
        </row>
        <row r="1405">
          <cell r="AU1405">
            <v>0.14030000000000001</v>
          </cell>
        </row>
        <row r="1406">
          <cell r="AU1406">
            <v>0.1404</v>
          </cell>
        </row>
        <row r="1407">
          <cell r="AU1407">
            <v>0.14050000000000001</v>
          </cell>
        </row>
        <row r="1408">
          <cell r="AU1408">
            <v>0.1406</v>
          </cell>
        </row>
        <row r="1409">
          <cell r="AU1409">
            <v>0.14069999999999999</v>
          </cell>
        </row>
        <row r="1410">
          <cell r="AU1410">
            <v>0.14080000000000001</v>
          </cell>
        </row>
        <row r="1411">
          <cell r="AU1411">
            <v>0.1409</v>
          </cell>
        </row>
        <row r="1412">
          <cell r="AU1412">
            <v>0.14099999999999999</v>
          </cell>
        </row>
        <row r="1413">
          <cell r="AU1413">
            <v>0.1411</v>
          </cell>
        </row>
        <row r="1414">
          <cell r="AU1414">
            <v>0.14119999999999999</v>
          </cell>
        </row>
        <row r="1415">
          <cell r="AU1415">
            <v>0.14130000000000001</v>
          </cell>
        </row>
        <row r="1416">
          <cell r="AU1416">
            <v>0.1414</v>
          </cell>
        </row>
        <row r="1417">
          <cell r="AU1417">
            <v>0.14149999999999999</v>
          </cell>
        </row>
        <row r="1418">
          <cell r="AU1418">
            <v>0.1416</v>
          </cell>
        </row>
        <row r="1419">
          <cell r="AU1419">
            <v>0.14169999999999999</v>
          </cell>
        </row>
        <row r="1420">
          <cell r="AU1420">
            <v>0.14180000000000001</v>
          </cell>
        </row>
        <row r="1421">
          <cell r="AU1421">
            <v>0.1419</v>
          </cell>
        </row>
        <row r="1422">
          <cell r="AU1422">
            <v>0.14199999999999999</v>
          </cell>
        </row>
        <row r="1423">
          <cell r="AU1423">
            <v>0.1421</v>
          </cell>
        </row>
        <row r="1424">
          <cell r="AU1424">
            <v>0.14219999999999999</v>
          </cell>
        </row>
        <row r="1425">
          <cell r="AU1425">
            <v>0.14230000000000001</v>
          </cell>
        </row>
        <row r="1426">
          <cell r="AU1426">
            <v>0.1424</v>
          </cell>
        </row>
        <row r="1427">
          <cell r="AU1427">
            <v>0.14249999999999999</v>
          </cell>
        </row>
        <row r="1428">
          <cell r="AU1428">
            <v>0.1426</v>
          </cell>
        </row>
        <row r="1429">
          <cell r="AU1429">
            <v>0.14269999999999999</v>
          </cell>
        </row>
        <row r="1430">
          <cell r="AU1430">
            <v>0.14280000000000001</v>
          </cell>
        </row>
        <row r="1431">
          <cell r="AU1431">
            <v>0.1429</v>
          </cell>
        </row>
        <row r="1432">
          <cell r="AU1432">
            <v>0.14299999999999999</v>
          </cell>
        </row>
        <row r="1433">
          <cell r="AU1433">
            <v>0.1431</v>
          </cell>
        </row>
        <row r="1434">
          <cell r="AU1434">
            <v>0.14319999999999999</v>
          </cell>
        </row>
        <row r="1435">
          <cell r="AU1435">
            <v>0.14330000000000001</v>
          </cell>
        </row>
        <row r="1436">
          <cell r="AU1436">
            <v>0.1434</v>
          </cell>
        </row>
        <row r="1437">
          <cell r="AU1437">
            <v>0.14349999999999999</v>
          </cell>
        </row>
        <row r="1438">
          <cell r="AU1438">
            <v>0.14360000000000001</v>
          </cell>
        </row>
        <row r="1439">
          <cell r="AU1439">
            <v>0.14369999999999999</v>
          </cell>
        </row>
        <row r="1440">
          <cell r="AU1440">
            <v>0.14380000000000001</v>
          </cell>
        </row>
        <row r="1441">
          <cell r="AU1441">
            <v>0.1439</v>
          </cell>
        </row>
        <row r="1442">
          <cell r="AU1442">
            <v>0.14399999999999999</v>
          </cell>
        </row>
        <row r="1443">
          <cell r="AU1443">
            <v>0.14410000000000001</v>
          </cell>
        </row>
        <row r="1444">
          <cell r="AU1444">
            <v>0.14419999999999999</v>
          </cell>
        </row>
        <row r="1445">
          <cell r="AU1445">
            <v>0.14430000000000001</v>
          </cell>
        </row>
        <row r="1446">
          <cell r="AU1446">
            <v>0.1444</v>
          </cell>
        </row>
        <row r="1447">
          <cell r="AU1447">
            <v>0.14449999999999999</v>
          </cell>
        </row>
        <row r="1448">
          <cell r="AU1448">
            <v>0.14460000000000001</v>
          </cell>
        </row>
        <row r="1449">
          <cell r="AU1449">
            <v>0.1447</v>
          </cell>
        </row>
        <row r="1450">
          <cell r="AU1450">
            <v>0.14480000000000001</v>
          </cell>
        </row>
        <row r="1451">
          <cell r="AU1451">
            <v>0.1449</v>
          </cell>
        </row>
        <row r="1452">
          <cell r="AU1452">
            <v>0.14499999999999999</v>
          </cell>
        </row>
        <row r="1453">
          <cell r="AU1453">
            <v>0.14510000000000001</v>
          </cell>
        </row>
        <row r="1454">
          <cell r="AU1454">
            <v>0.1452</v>
          </cell>
        </row>
        <row r="1455">
          <cell r="AU1455">
            <v>0.14530000000000001</v>
          </cell>
        </row>
        <row r="1456">
          <cell r="AU1456">
            <v>0.1454</v>
          </cell>
        </row>
        <row r="1457">
          <cell r="AU1457">
            <v>0.14549999999999999</v>
          </cell>
        </row>
        <row r="1458">
          <cell r="AU1458">
            <v>0.14560000000000001</v>
          </cell>
        </row>
        <row r="1459">
          <cell r="AU1459">
            <v>0.1457</v>
          </cell>
        </row>
        <row r="1460">
          <cell r="AU1460">
            <v>0.14580000000000001</v>
          </cell>
        </row>
        <row r="1461">
          <cell r="AU1461">
            <v>0.1459</v>
          </cell>
        </row>
        <row r="1462">
          <cell r="AU1462">
            <v>0.14599999999999999</v>
          </cell>
        </row>
        <row r="1463">
          <cell r="AU1463">
            <v>0.14610000000000001</v>
          </cell>
        </row>
        <row r="1464">
          <cell r="AU1464">
            <v>0.1462</v>
          </cell>
        </row>
        <row r="1465">
          <cell r="AU1465">
            <v>0.14630000000000001</v>
          </cell>
        </row>
        <row r="1466">
          <cell r="AU1466">
            <v>0.1464</v>
          </cell>
        </row>
        <row r="1467">
          <cell r="AU1467">
            <v>0.14649999999999999</v>
          </cell>
        </row>
        <row r="1468">
          <cell r="AU1468">
            <v>0.14660000000000001</v>
          </cell>
        </row>
        <row r="1469">
          <cell r="AU1469">
            <v>0.1467</v>
          </cell>
        </row>
        <row r="1470">
          <cell r="AU1470">
            <v>0.14680000000000001</v>
          </cell>
        </row>
        <row r="1471">
          <cell r="AU1471">
            <v>0.1469</v>
          </cell>
        </row>
        <row r="1472">
          <cell r="AU1472">
            <v>0.14699999999999999</v>
          </cell>
        </row>
        <row r="1473">
          <cell r="AU1473">
            <v>0.14710000000000001</v>
          </cell>
        </row>
        <row r="1474">
          <cell r="AU1474">
            <v>0.1472</v>
          </cell>
        </row>
        <row r="1475">
          <cell r="AU1475">
            <v>0.14729999999999999</v>
          </cell>
        </row>
        <row r="1476">
          <cell r="AU1476">
            <v>0.1474</v>
          </cell>
        </row>
        <row r="1477">
          <cell r="AU1477">
            <v>0.14749999999999999</v>
          </cell>
        </row>
        <row r="1478">
          <cell r="AU1478">
            <v>0.14760000000000001</v>
          </cell>
        </row>
        <row r="1479">
          <cell r="AU1479">
            <v>0.1477</v>
          </cell>
        </row>
        <row r="1480">
          <cell r="AU1480">
            <v>0.14779999999999999</v>
          </cell>
        </row>
        <row r="1481">
          <cell r="AU1481">
            <v>0.1479</v>
          </cell>
        </row>
        <row r="1482">
          <cell r="AU1482">
            <v>0.14799999999999999</v>
          </cell>
        </row>
        <row r="1483">
          <cell r="AU1483">
            <v>0.14810000000000001</v>
          </cell>
        </row>
        <row r="1484">
          <cell r="AU1484">
            <v>0.1482</v>
          </cell>
        </row>
        <row r="1485">
          <cell r="AU1485">
            <v>0.14829999999999999</v>
          </cell>
        </row>
        <row r="1486">
          <cell r="AU1486">
            <v>0.1484</v>
          </cell>
        </row>
        <row r="1487">
          <cell r="AU1487">
            <v>0.14849999999999999</v>
          </cell>
        </row>
        <row r="1488">
          <cell r="AU1488">
            <v>0.14860000000000001</v>
          </cell>
        </row>
        <row r="1489">
          <cell r="AU1489">
            <v>0.1487</v>
          </cell>
        </row>
        <row r="1490">
          <cell r="AU1490">
            <v>0.14879999999999999</v>
          </cell>
        </row>
        <row r="1491">
          <cell r="AU1491">
            <v>0.1489</v>
          </cell>
        </row>
        <row r="1492">
          <cell r="AU1492">
            <v>0.14899999999999999</v>
          </cell>
        </row>
        <row r="1493">
          <cell r="AU1493">
            <v>0.14910000000000001</v>
          </cell>
        </row>
        <row r="1494">
          <cell r="AU1494">
            <v>0.1492</v>
          </cell>
        </row>
        <row r="1495">
          <cell r="AU1495">
            <v>0.14929999999999999</v>
          </cell>
        </row>
        <row r="1496">
          <cell r="AU1496">
            <v>0.14940000000000001</v>
          </cell>
        </row>
        <row r="1497">
          <cell r="AU1497">
            <v>0.14949999999999999</v>
          </cell>
        </row>
        <row r="1498">
          <cell r="AU1498">
            <v>0.14960000000000001</v>
          </cell>
        </row>
        <row r="1499">
          <cell r="AU1499">
            <v>0.1497</v>
          </cell>
        </row>
        <row r="1500">
          <cell r="AU1500">
            <v>0.14979999999999999</v>
          </cell>
        </row>
        <row r="1501">
          <cell r="AU1501">
            <v>0.14990000000000001</v>
          </cell>
        </row>
        <row r="1502">
          <cell r="AU1502">
            <v>0.15</v>
          </cell>
        </row>
        <row r="1503">
          <cell r="AU1503">
            <v>0.15010000000000001</v>
          </cell>
        </row>
        <row r="1504">
          <cell r="AU1504">
            <v>0.1502</v>
          </cell>
        </row>
        <row r="1505">
          <cell r="AU1505">
            <v>0.15029999999999999</v>
          </cell>
        </row>
        <row r="1506">
          <cell r="AU1506">
            <v>0.15040000000000001</v>
          </cell>
        </row>
        <row r="1507">
          <cell r="AU1507">
            <v>0.15049999999999999</v>
          </cell>
        </row>
        <row r="1508">
          <cell r="AU1508">
            <v>0.15060000000000001</v>
          </cell>
        </row>
        <row r="1509">
          <cell r="AU1509">
            <v>0.1507</v>
          </cell>
        </row>
        <row r="1510">
          <cell r="AU1510">
            <v>0.15079999999999999</v>
          </cell>
        </row>
        <row r="1511">
          <cell r="AU1511">
            <v>0.15090000000000001</v>
          </cell>
        </row>
        <row r="1512">
          <cell r="AU1512">
            <v>0.151</v>
          </cell>
        </row>
        <row r="1513">
          <cell r="AU1513">
            <v>0.15110000000000001</v>
          </cell>
        </row>
        <row r="1514">
          <cell r="AU1514">
            <v>0.1512</v>
          </cell>
        </row>
        <row r="1515">
          <cell r="AU1515">
            <v>0.15129999999999999</v>
          </cell>
        </row>
        <row r="1516">
          <cell r="AU1516">
            <v>0.15140000000000001</v>
          </cell>
        </row>
        <row r="1517">
          <cell r="AU1517">
            <v>0.1515</v>
          </cell>
        </row>
        <row r="1518">
          <cell r="AU1518">
            <v>0.15160000000000001</v>
          </cell>
        </row>
        <row r="1519">
          <cell r="AU1519">
            <v>0.1517</v>
          </cell>
        </row>
        <row r="1520">
          <cell r="AU1520">
            <v>0.15179999999999999</v>
          </cell>
        </row>
        <row r="1521">
          <cell r="AU1521">
            <v>0.15190000000000001</v>
          </cell>
        </row>
        <row r="1522">
          <cell r="AU1522">
            <v>0.152</v>
          </cell>
        </row>
        <row r="1523">
          <cell r="AU1523">
            <v>0.15210000000000001</v>
          </cell>
        </row>
        <row r="1524">
          <cell r="AU1524">
            <v>0.1522</v>
          </cell>
        </row>
        <row r="1525">
          <cell r="AU1525">
            <v>0.15229999999999999</v>
          </cell>
        </row>
        <row r="1526">
          <cell r="AU1526">
            <v>0.15240000000000001</v>
          </cell>
        </row>
        <row r="1527">
          <cell r="AU1527">
            <v>0.1525</v>
          </cell>
        </row>
        <row r="1528">
          <cell r="AU1528">
            <v>0.15260000000000001</v>
          </cell>
        </row>
        <row r="1529">
          <cell r="AU1529">
            <v>0.1527</v>
          </cell>
        </row>
        <row r="1530">
          <cell r="AU1530">
            <v>0.15279999999999999</v>
          </cell>
        </row>
        <row r="1531">
          <cell r="AU1531">
            <v>0.15290000000000001</v>
          </cell>
        </row>
        <row r="1532">
          <cell r="AU1532">
            <v>0.153</v>
          </cell>
        </row>
        <row r="1533">
          <cell r="AU1533">
            <v>0.15310000000000001</v>
          </cell>
        </row>
        <row r="1534">
          <cell r="AU1534">
            <v>0.1532</v>
          </cell>
        </row>
        <row r="1535">
          <cell r="AU1535">
            <v>0.15329999999999999</v>
          </cell>
        </row>
        <row r="1536">
          <cell r="AU1536">
            <v>0.15340000000000001</v>
          </cell>
        </row>
        <row r="1537">
          <cell r="AU1537">
            <v>0.1535</v>
          </cell>
        </row>
        <row r="1538">
          <cell r="AU1538">
            <v>0.15359999999999999</v>
          </cell>
        </row>
        <row r="1539">
          <cell r="AU1539">
            <v>0.1537</v>
          </cell>
        </row>
        <row r="1540">
          <cell r="AU1540">
            <v>0.15379999999999999</v>
          </cell>
        </row>
        <row r="1541">
          <cell r="AU1541">
            <v>0.15390000000000001</v>
          </cell>
        </row>
        <row r="1542">
          <cell r="AU1542">
            <v>0.154</v>
          </cell>
        </row>
        <row r="1543">
          <cell r="AU1543">
            <v>0.15409999999999999</v>
          </cell>
        </row>
        <row r="1544">
          <cell r="AU1544">
            <v>0.1542</v>
          </cell>
        </row>
        <row r="1545">
          <cell r="AU1545">
            <v>0.15429999999999999</v>
          </cell>
        </row>
        <row r="1546">
          <cell r="AU1546">
            <v>0.15440000000000001</v>
          </cell>
        </row>
        <row r="1547">
          <cell r="AU1547">
            <v>0.1545</v>
          </cell>
        </row>
        <row r="1548">
          <cell r="AU1548">
            <v>0.15459999999999999</v>
          </cell>
        </row>
        <row r="1549">
          <cell r="AU1549">
            <v>0.1547</v>
          </cell>
        </row>
        <row r="1550">
          <cell r="AU1550">
            <v>0.15479999999999999</v>
          </cell>
        </row>
        <row r="1551">
          <cell r="AU1551">
            <v>0.15490000000000001</v>
          </cell>
        </row>
        <row r="1552">
          <cell r="AU1552">
            <v>0.155</v>
          </cell>
        </row>
        <row r="1553">
          <cell r="AU1553">
            <v>0.15509999999999999</v>
          </cell>
        </row>
        <row r="1554">
          <cell r="AU1554">
            <v>0.1552</v>
          </cell>
        </row>
        <row r="1555">
          <cell r="AU1555">
            <v>0.15529999999999999</v>
          </cell>
        </row>
        <row r="1556">
          <cell r="AU1556">
            <v>0.15540000000000001</v>
          </cell>
        </row>
        <row r="1557">
          <cell r="AU1557">
            <v>0.1555</v>
          </cell>
        </row>
        <row r="1558">
          <cell r="AU1558">
            <v>0.15559999999999999</v>
          </cell>
        </row>
        <row r="1559">
          <cell r="AU1559">
            <v>0.15570000000000001</v>
          </cell>
        </row>
        <row r="1560">
          <cell r="AU1560">
            <v>0.15579999999999999</v>
          </cell>
        </row>
        <row r="1561">
          <cell r="AU1561">
            <v>0.15590000000000001</v>
          </cell>
        </row>
        <row r="1562">
          <cell r="AU1562">
            <v>0.156</v>
          </cell>
        </row>
        <row r="1563">
          <cell r="AU1563">
            <v>0.15609999999999999</v>
          </cell>
        </row>
        <row r="1564">
          <cell r="AU1564">
            <v>0.15620000000000001</v>
          </cell>
        </row>
        <row r="1565">
          <cell r="AU1565">
            <v>0.15629999999999999</v>
          </cell>
        </row>
        <row r="1566">
          <cell r="AU1566">
            <v>0.15640000000000001</v>
          </cell>
        </row>
        <row r="1567">
          <cell r="AU1567">
            <v>0.1565</v>
          </cell>
        </row>
        <row r="1568">
          <cell r="AU1568">
            <v>0.15659999999999999</v>
          </cell>
        </row>
        <row r="1569">
          <cell r="AU1569">
            <v>0.15670000000000001</v>
          </cell>
        </row>
        <row r="1570">
          <cell r="AU1570">
            <v>0.15679999999999999</v>
          </cell>
        </row>
        <row r="1571">
          <cell r="AU1571">
            <v>0.15690000000000001</v>
          </cell>
        </row>
        <row r="1572">
          <cell r="AU1572">
            <v>0.157</v>
          </cell>
        </row>
        <row r="1573">
          <cell r="AU1573">
            <v>0.15709999999999999</v>
          </cell>
        </row>
        <row r="1574">
          <cell r="AU1574">
            <v>0.15720000000000001</v>
          </cell>
        </row>
        <row r="1575">
          <cell r="AU1575">
            <v>0.1573</v>
          </cell>
        </row>
        <row r="1576">
          <cell r="AU1576">
            <v>0.15740000000000001</v>
          </cell>
        </row>
        <row r="1577">
          <cell r="AU1577">
            <v>0.1575</v>
          </cell>
        </row>
        <row r="1578">
          <cell r="AU1578">
            <v>0.15759999999999999</v>
          </cell>
        </row>
        <row r="1579">
          <cell r="AU1579">
            <v>0.15770000000000001</v>
          </cell>
        </row>
        <row r="1580">
          <cell r="AU1580">
            <v>0.1578</v>
          </cell>
        </row>
        <row r="1581">
          <cell r="AU1581">
            <v>0.15790000000000001</v>
          </cell>
        </row>
        <row r="1582">
          <cell r="AU1582">
            <v>0.158</v>
          </cell>
        </row>
        <row r="1583">
          <cell r="AU1583">
            <v>0.15809999999999999</v>
          </cell>
        </row>
        <row r="1584">
          <cell r="AU1584">
            <v>0.15820000000000001</v>
          </cell>
        </row>
        <row r="1585">
          <cell r="AU1585">
            <v>0.1583</v>
          </cell>
        </row>
        <row r="1586">
          <cell r="AU1586">
            <v>0.15840000000000001</v>
          </cell>
        </row>
        <row r="1587">
          <cell r="AU1587">
            <v>0.1585</v>
          </cell>
        </row>
        <row r="1588">
          <cell r="AU1588">
            <v>0.15859999999999999</v>
          </cell>
        </row>
        <row r="1589">
          <cell r="AU1589">
            <v>0.15870000000000001</v>
          </cell>
        </row>
        <row r="1590">
          <cell r="AU1590">
            <v>0.1588</v>
          </cell>
        </row>
        <row r="1591">
          <cell r="AU1591">
            <v>0.15890000000000001</v>
          </cell>
        </row>
        <row r="1592">
          <cell r="AU1592">
            <v>0.159</v>
          </cell>
        </row>
        <row r="1593">
          <cell r="AU1593">
            <v>0.15909999999999999</v>
          </cell>
        </row>
        <row r="1594">
          <cell r="AU1594">
            <v>0.15920000000000001</v>
          </cell>
        </row>
        <row r="1595">
          <cell r="AU1595">
            <v>0.1593</v>
          </cell>
        </row>
        <row r="1596">
          <cell r="AU1596">
            <v>0.15939999999999999</v>
          </cell>
        </row>
        <row r="1597">
          <cell r="AU1597">
            <v>0.1595</v>
          </cell>
        </row>
        <row r="1598">
          <cell r="AU1598">
            <v>0.15959999999999999</v>
          </cell>
        </row>
        <row r="1599">
          <cell r="AU1599">
            <v>0.15970000000000001</v>
          </cell>
        </row>
        <row r="1600">
          <cell r="AU1600">
            <v>0.1598</v>
          </cell>
        </row>
        <row r="1601">
          <cell r="AU1601">
            <v>0.15989999999999999</v>
          </cell>
        </row>
        <row r="1602">
          <cell r="AU1602">
            <v>0.16</v>
          </cell>
        </row>
        <row r="1603">
          <cell r="AU1603">
            <v>0.16009999999999999</v>
          </cell>
        </row>
        <row r="1604">
          <cell r="AU1604">
            <v>0.16020000000000001</v>
          </cell>
        </row>
        <row r="1605">
          <cell r="AU1605">
            <v>0.1603</v>
          </cell>
        </row>
        <row r="1606">
          <cell r="AU1606">
            <v>0.16039999999999999</v>
          </cell>
        </row>
        <row r="1607">
          <cell r="AU1607">
            <v>0.1605</v>
          </cell>
        </row>
        <row r="1608">
          <cell r="AU1608">
            <v>0.16059999999999999</v>
          </cell>
        </row>
        <row r="1609">
          <cell r="AU1609">
            <v>0.16070000000000001</v>
          </cell>
        </row>
        <row r="1610">
          <cell r="AU1610">
            <v>0.1608</v>
          </cell>
        </row>
        <row r="1611">
          <cell r="AU1611">
            <v>0.16089999999999999</v>
          </cell>
        </row>
        <row r="1612">
          <cell r="AU1612">
            <v>0.161</v>
          </cell>
        </row>
        <row r="1613">
          <cell r="AU1613">
            <v>0.16109999999999999</v>
          </cell>
        </row>
        <row r="1614">
          <cell r="AU1614">
            <v>0.16120000000000001</v>
          </cell>
        </row>
        <row r="1615">
          <cell r="AU1615">
            <v>0.1613</v>
          </cell>
        </row>
        <row r="1616">
          <cell r="AU1616">
            <v>0.16139999999999999</v>
          </cell>
        </row>
        <row r="1617">
          <cell r="AU1617">
            <v>0.1615</v>
          </cell>
        </row>
        <row r="1618">
          <cell r="AU1618">
            <v>0.16159999999999999</v>
          </cell>
        </row>
        <row r="1619">
          <cell r="AU1619">
            <v>0.16170000000000001</v>
          </cell>
        </row>
        <row r="1620">
          <cell r="AU1620">
            <v>0.1618</v>
          </cell>
        </row>
        <row r="1621">
          <cell r="AU1621">
            <v>0.16189999999999999</v>
          </cell>
        </row>
        <row r="1622">
          <cell r="AU1622">
            <v>0.16200000000000001</v>
          </cell>
        </row>
        <row r="1623">
          <cell r="AU1623">
            <v>0.16209999999999999</v>
          </cell>
        </row>
        <row r="1624">
          <cell r="AU1624">
            <v>0.16220000000000001</v>
          </cell>
        </row>
        <row r="1625">
          <cell r="AU1625">
            <v>0.1623</v>
          </cell>
        </row>
        <row r="1626">
          <cell r="AU1626">
            <v>0.16239999999999999</v>
          </cell>
        </row>
        <row r="1627">
          <cell r="AU1627">
            <v>0.16250000000000001</v>
          </cell>
        </row>
        <row r="1628">
          <cell r="AU1628">
            <v>0.16259999999999999</v>
          </cell>
        </row>
        <row r="1629">
          <cell r="AU1629">
            <v>0.16270000000000001</v>
          </cell>
        </row>
        <row r="1630">
          <cell r="AU1630">
            <v>0.1628</v>
          </cell>
        </row>
        <row r="1631">
          <cell r="AU1631">
            <v>0.16289999999999999</v>
          </cell>
        </row>
        <row r="1632">
          <cell r="AU1632">
            <v>0.16300000000000001</v>
          </cell>
        </row>
        <row r="1633">
          <cell r="AU1633">
            <v>0.16309999999999999</v>
          </cell>
        </row>
        <row r="1634">
          <cell r="AU1634">
            <v>0.16320000000000001</v>
          </cell>
        </row>
        <row r="1635">
          <cell r="AU1635">
            <v>0.1633</v>
          </cell>
        </row>
        <row r="1636">
          <cell r="AU1636">
            <v>0.16339999999999999</v>
          </cell>
        </row>
        <row r="1637">
          <cell r="AU1637">
            <v>0.16350000000000001</v>
          </cell>
        </row>
        <row r="1638">
          <cell r="AU1638">
            <v>0.1636</v>
          </cell>
        </row>
        <row r="1639">
          <cell r="AU1639">
            <v>0.16370000000000001</v>
          </cell>
        </row>
        <row r="1640">
          <cell r="AU1640">
            <v>0.1638</v>
          </cell>
        </row>
        <row r="1641">
          <cell r="AU1641">
            <v>0.16389999999999999</v>
          </cell>
        </row>
        <row r="1642">
          <cell r="AU1642">
            <v>0.16400000000000001</v>
          </cell>
        </row>
        <row r="1643">
          <cell r="AU1643">
            <v>0.1641</v>
          </cell>
        </row>
        <row r="1644">
          <cell r="AU1644">
            <v>0.16420000000000001</v>
          </cell>
        </row>
        <row r="1645">
          <cell r="AU1645">
            <v>0.1643</v>
          </cell>
        </row>
        <row r="1646">
          <cell r="AU1646">
            <v>0.16439999999999999</v>
          </cell>
        </row>
        <row r="1647">
          <cell r="AU1647">
            <v>0.16450000000000001</v>
          </cell>
        </row>
        <row r="1648">
          <cell r="AU1648">
            <v>0.1646</v>
          </cell>
        </row>
        <row r="1649">
          <cell r="AU1649">
            <v>0.16470000000000001</v>
          </cell>
        </row>
        <row r="1650">
          <cell r="AU1650">
            <v>0.1648</v>
          </cell>
        </row>
        <row r="1651">
          <cell r="AU1651">
            <v>0.16489999999999999</v>
          </cell>
        </row>
        <row r="1652">
          <cell r="AU1652">
            <v>0.16500000000000001</v>
          </cell>
        </row>
        <row r="1653">
          <cell r="AU1653">
            <v>0.1651</v>
          </cell>
        </row>
        <row r="1654">
          <cell r="AU1654">
            <v>0.16520000000000001</v>
          </cell>
        </row>
        <row r="1655">
          <cell r="AU1655">
            <v>0.1653</v>
          </cell>
        </row>
        <row r="1656">
          <cell r="AU1656">
            <v>0.16539999999999999</v>
          </cell>
        </row>
        <row r="1657">
          <cell r="AU1657">
            <v>0.16550000000000001</v>
          </cell>
        </row>
        <row r="1658">
          <cell r="AU1658">
            <v>0.1656</v>
          </cell>
        </row>
        <row r="1659">
          <cell r="AU1659">
            <v>0.16569999999999999</v>
          </cell>
        </row>
        <row r="1660">
          <cell r="AU1660">
            <v>0.1658</v>
          </cell>
        </row>
        <row r="1661">
          <cell r="AU1661">
            <v>0.16589999999999999</v>
          </cell>
        </row>
        <row r="1662">
          <cell r="AU1662">
            <v>0.16600000000000001</v>
          </cell>
        </row>
        <row r="1663">
          <cell r="AU1663">
            <v>0.1661</v>
          </cell>
        </row>
        <row r="1664">
          <cell r="AU1664">
            <v>0.16619999999999999</v>
          </cell>
        </row>
        <row r="1665">
          <cell r="AU1665">
            <v>0.1663</v>
          </cell>
        </row>
        <row r="1666">
          <cell r="AU1666">
            <v>0.16639999999999999</v>
          </cell>
        </row>
        <row r="1667">
          <cell r="AU1667">
            <v>0.16650000000000001</v>
          </cell>
        </row>
        <row r="1668">
          <cell r="AU1668">
            <v>0.1666</v>
          </cell>
        </row>
        <row r="1669">
          <cell r="AU1669">
            <v>0.16669999999999999</v>
          </cell>
        </row>
        <row r="1670">
          <cell r="AU1670">
            <v>0.1668</v>
          </cell>
        </row>
        <row r="1671">
          <cell r="AU1671">
            <v>0.16689999999999999</v>
          </cell>
        </row>
        <row r="1672">
          <cell r="AU1672">
            <v>0.16700000000000001</v>
          </cell>
        </row>
        <row r="1673">
          <cell r="AU1673">
            <v>0.1671</v>
          </cell>
        </row>
        <row r="1674">
          <cell r="AU1674">
            <v>0.16719999999999999</v>
          </cell>
        </row>
        <row r="1675">
          <cell r="AU1675">
            <v>0.1673</v>
          </cell>
        </row>
        <row r="1676">
          <cell r="AU1676">
            <v>0.16739999999999999</v>
          </cell>
        </row>
        <row r="1677">
          <cell r="AU1677">
            <v>0.16750000000000001</v>
          </cell>
        </row>
        <row r="1678">
          <cell r="AU1678">
            <v>0.1676</v>
          </cell>
        </row>
        <row r="1679">
          <cell r="AU1679">
            <v>0.16769999999999999</v>
          </cell>
        </row>
        <row r="1680">
          <cell r="AU1680">
            <v>0.1678</v>
          </cell>
        </row>
        <row r="1681">
          <cell r="AU1681">
            <v>0.16789999999999999</v>
          </cell>
        </row>
        <row r="1682">
          <cell r="AU1682">
            <v>0.16800000000000001</v>
          </cell>
        </row>
        <row r="1683">
          <cell r="AU1683">
            <v>0.1681</v>
          </cell>
        </row>
        <row r="1684">
          <cell r="AU1684">
            <v>0.16819999999999999</v>
          </cell>
        </row>
        <row r="1685">
          <cell r="AU1685">
            <v>0.16830000000000001</v>
          </cell>
        </row>
        <row r="1686">
          <cell r="AU1686">
            <v>0.16839999999999999</v>
          </cell>
        </row>
        <row r="1687">
          <cell r="AU1687">
            <v>0.16850000000000001</v>
          </cell>
        </row>
        <row r="1688">
          <cell r="AU1688">
            <v>0.1686</v>
          </cell>
        </row>
        <row r="1689">
          <cell r="AU1689">
            <v>0.16869999999999999</v>
          </cell>
        </row>
        <row r="1690">
          <cell r="AU1690">
            <v>0.16880000000000001</v>
          </cell>
        </row>
        <row r="1691">
          <cell r="AU1691">
            <v>0.16889999999999999</v>
          </cell>
        </row>
        <row r="1692">
          <cell r="AU1692">
            <v>0.16900000000000001</v>
          </cell>
        </row>
        <row r="1693">
          <cell r="AU1693">
            <v>0.1691</v>
          </cell>
        </row>
        <row r="1694">
          <cell r="AU1694">
            <v>0.16919999999999999</v>
          </cell>
        </row>
        <row r="1695">
          <cell r="AU1695">
            <v>0.16930000000000001</v>
          </cell>
        </row>
        <row r="1696">
          <cell r="AU1696">
            <v>0.1694</v>
          </cell>
        </row>
        <row r="1697">
          <cell r="AU1697">
            <v>0.16950000000000001</v>
          </cell>
        </row>
        <row r="1698">
          <cell r="AU1698">
            <v>0.1696</v>
          </cell>
        </row>
        <row r="1699">
          <cell r="AU1699">
            <v>0.16969999999999999</v>
          </cell>
        </row>
        <row r="1700">
          <cell r="AU1700">
            <v>0.16980000000000001</v>
          </cell>
        </row>
        <row r="1701">
          <cell r="AU1701">
            <v>0.1699</v>
          </cell>
        </row>
        <row r="1702">
          <cell r="AU1702">
            <v>0.17</v>
          </cell>
        </row>
        <row r="1703">
          <cell r="AU1703">
            <v>0.1701</v>
          </cell>
        </row>
        <row r="1704">
          <cell r="AU1704">
            <v>0.17019999999999999</v>
          </cell>
        </row>
        <row r="1705">
          <cell r="AU1705">
            <v>0.17030000000000001</v>
          </cell>
        </row>
        <row r="1706">
          <cell r="AU1706">
            <v>0.1704</v>
          </cell>
        </row>
        <row r="1707">
          <cell r="AU1707">
            <v>0.17050000000000001</v>
          </cell>
        </row>
        <row r="1708">
          <cell r="AU1708">
            <v>0.1706</v>
          </cell>
        </row>
        <row r="1709">
          <cell r="AU1709">
            <v>0.17069999999999999</v>
          </cell>
        </row>
        <row r="1710">
          <cell r="AU1710">
            <v>0.17080000000000001</v>
          </cell>
        </row>
        <row r="1711">
          <cell r="AU1711">
            <v>0.1709</v>
          </cell>
        </row>
        <row r="1712">
          <cell r="AU1712">
            <v>0.17100000000000001</v>
          </cell>
        </row>
        <row r="1713">
          <cell r="AU1713">
            <v>0.1711</v>
          </cell>
        </row>
        <row r="1714">
          <cell r="AU1714">
            <v>0.17119999999999999</v>
          </cell>
        </row>
        <row r="1715">
          <cell r="AU1715">
            <v>0.17130000000000001</v>
          </cell>
        </row>
        <row r="1716">
          <cell r="AU1716">
            <v>0.1714</v>
          </cell>
        </row>
        <row r="1717">
          <cell r="AU1717">
            <v>0.17150000000000001</v>
          </cell>
        </row>
        <row r="1718">
          <cell r="AU1718">
            <v>0.1716</v>
          </cell>
        </row>
        <row r="1719">
          <cell r="AU1719">
            <v>0.17169999999999999</v>
          </cell>
        </row>
        <row r="1720">
          <cell r="AU1720">
            <v>0.17180000000000001</v>
          </cell>
        </row>
        <row r="1721">
          <cell r="AU1721">
            <v>0.1719</v>
          </cell>
        </row>
        <row r="1722">
          <cell r="AU1722">
            <v>0.17199999999999999</v>
          </cell>
        </row>
        <row r="1723">
          <cell r="AU1723">
            <v>0.1721</v>
          </cell>
        </row>
        <row r="1724">
          <cell r="AU1724">
            <v>0.17219999999999999</v>
          </cell>
        </row>
        <row r="1725">
          <cell r="AU1725">
            <v>0.17230000000000001</v>
          </cell>
        </row>
        <row r="1726">
          <cell r="AU1726">
            <v>0.1724</v>
          </cell>
        </row>
        <row r="1727">
          <cell r="AU1727">
            <v>0.17249999999999999</v>
          </cell>
        </row>
        <row r="1728">
          <cell r="AU1728">
            <v>0.1726</v>
          </cell>
        </row>
        <row r="1729">
          <cell r="AU1729">
            <v>0.17269999999999999</v>
          </cell>
        </row>
        <row r="1730">
          <cell r="AU1730">
            <v>0.17280000000000001</v>
          </cell>
        </row>
        <row r="1731">
          <cell r="AU1731">
            <v>0.1729</v>
          </cell>
        </row>
        <row r="1732">
          <cell r="AU1732">
            <v>0.17299999999999999</v>
          </cell>
        </row>
        <row r="1733">
          <cell r="AU1733">
            <v>0.1731</v>
          </cell>
        </row>
        <row r="1734">
          <cell r="AU1734">
            <v>0.17319999999999999</v>
          </cell>
        </row>
        <row r="1735">
          <cell r="AU1735">
            <v>0.17330000000000001</v>
          </cell>
        </row>
        <row r="1736">
          <cell r="AU1736">
            <v>0.1734</v>
          </cell>
        </row>
        <row r="1737">
          <cell r="AU1737">
            <v>0.17349999999999999</v>
          </cell>
        </row>
        <row r="1738">
          <cell r="AU1738">
            <v>0.1736</v>
          </cell>
        </row>
        <row r="1739">
          <cell r="AU1739">
            <v>0.17369999999999999</v>
          </cell>
        </row>
        <row r="1740">
          <cell r="AU1740">
            <v>0.17380000000000001</v>
          </cell>
        </row>
        <row r="1741">
          <cell r="AU1741">
            <v>0.1739</v>
          </cell>
        </row>
        <row r="1742">
          <cell r="AU1742">
            <v>0.17399999999999999</v>
          </cell>
        </row>
        <row r="1743">
          <cell r="AU1743">
            <v>0.1741</v>
          </cell>
        </row>
        <row r="1744">
          <cell r="AU1744">
            <v>0.17419999999999999</v>
          </cell>
        </row>
        <row r="1745">
          <cell r="AU1745">
            <v>0.17430000000000001</v>
          </cell>
        </row>
        <row r="1746">
          <cell r="AU1746">
            <v>0.1744</v>
          </cell>
        </row>
        <row r="1747">
          <cell r="AU1747">
            <v>0.17449999999999999</v>
          </cell>
        </row>
        <row r="1748">
          <cell r="AU1748">
            <v>0.17460000000000001</v>
          </cell>
        </row>
        <row r="1749">
          <cell r="AU1749">
            <v>0.17469999999999999</v>
          </cell>
        </row>
        <row r="1750">
          <cell r="AU1750">
            <v>0.17480000000000001</v>
          </cell>
        </row>
        <row r="1751">
          <cell r="AU1751">
            <v>0.1749</v>
          </cell>
        </row>
        <row r="1752">
          <cell r="AU1752">
            <v>0.17499999999999999</v>
          </cell>
        </row>
        <row r="1753">
          <cell r="AU1753">
            <v>0.17510000000000001</v>
          </cell>
        </row>
        <row r="1754">
          <cell r="AU1754">
            <v>0.17519999999999999</v>
          </cell>
        </row>
        <row r="1755">
          <cell r="AU1755">
            <v>0.17530000000000001</v>
          </cell>
        </row>
        <row r="1756">
          <cell r="AU1756">
            <v>0.1754</v>
          </cell>
        </row>
        <row r="1757">
          <cell r="AU1757">
            <v>0.17549999999999999</v>
          </cell>
        </row>
        <row r="1758">
          <cell r="AU1758">
            <v>0.17560000000000001</v>
          </cell>
        </row>
        <row r="1759">
          <cell r="AU1759">
            <v>0.1757</v>
          </cell>
        </row>
        <row r="1760">
          <cell r="AU1760">
            <v>0.17580000000000001</v>
          </cell>
        </row>
        <row r="1761">
          <cell r="AU1761">
            <v>0.1759</v>
          </cell>
        </row>
        <row r="1762">
          <cell r="AU1762">
            <v>0.17599999999999999</v>
          </cell>
        </row>
        <row r="1763">
          <cell r="AU1763">
            <v>0.17610000000000001</v>
          </cell>
        </row>
        <row r="1764">
          <cell r="AU1764">
            <v>0.1762</v>
          </cell>
        </row>
        <row r="1765">
          <cell r="AU1765">
            <v>0.17630000000000001</v>
          </cell>
        </row>
        <row r="1766">
          <cell r="AU1766">
            <v>0.1764</v>
          </cell>
        </row>
        <row r="1767">
          <cell r="AU1767">
            <v>0.17649999999999999</v>
          </cell>
        </row>
        <row r="1768">
          <cell r="AU1768">
            <v>0.17660000000000001</v>
          </cell>
        </row>
        <row r="1769">
          <cell r="AU1769">
            <v>0.1767</v>
          </cell>
        </row>
        <row r="1770">
          <cell r="AU1770">
            <v>0.17680000000000001</v>
          </cell>
        </row>
        <row r="1771">
          <cell r="AU1771">
            <v>0.1769</v>
          </cell>
        </row>
        <row r="1772">
          <cell r="AU1772">
            <v>0.17699999999999999</v>
          </cell>
        </row>
        <row r="1773">
          <cell r="AU1773">
            <v>0.17710000000000001</v>
          </cell>
        </row>
        <row r="1774">
          <cell r="AU1774">
            <v>0.1772</v>
          </cell>
        </row>
        <row r="1775">
          <cell r="AU1775">
            <v>0.17730000000000001</v>
          </cell>
        </row>
        <row r="1776">
          <cell r="AU1776">
            <v>0.1774</v>
          </cell>
        </row>
        <row r="1777">
          <cell r="AU1777">
            <v>0.17749999999999999</v>
          </cell>
        </row>
        <row r="1778">
          <cell r="AU1778">
            <v>0.17760000000000001</v>
          </cell>
        </row>
        <row r="1779">
          <cell r="AU1779">
            <v>0.1777</v>
          </cell>
        </row>
        <row r="1780">
          <cell r="AU1780">
            <v>0.17780000000000001</v>
          </cell>
        </row>
        <row r="1781">
          <cell r="AU1781">
            <v>0.1779</v>
          </cell>
        </row>
        <row r="1782">
          <cell r="AU1782">
            <v>0.17799999999999999</v>
          </cell>
        </row>
        <row r="1783">
          <cell r="AU1783">
            <v>0.17810000000000001</v>
          </cell>
        </row>
        <row r="1784">
          <cell r="AU1784">
            <v>0.1782</v>
          </cell>
        </row>
        <row r="1785">
          <cell r="AU1785">
            <v>0.17829999999999999</v>
          </cell>
        </row>
        <row r="1786">
          <cell r="AU1786">
            <v>0.1784</v>
          </cell>
        </row>
        <row r="1787">
          <cell r="AU1787">
            <v>0.17849999999999999</v>
          </cell>
        </row>
        <row r="1788">
          <cell r="AU1788">
            <v>0.17860000000000001</v>
          </cell>
        </row>
        <row r="1789">
          <cell r="AU1789">
            <v>0.1787</v>
          </cell>
        </row>
        <row r="1790">
          <cell r="AU1790">
            <v>0.17879999999999999</v>
          </cell>
        </row>
        <row r="1791">
          <cell r="AU1791">
            <v>0.1789</v>
          </cell>
        </row>
        <row r="1792">
          <cell r="AU1792">
            <v>0.17899999999999999</v>
          </cell>
        </row>
        <row r="1793">
          <cell r="AU1793">
            <v>0.17910000000000001</v>
          </cell>
        </row>
        <row r="1794">
          <cell r="AU1794">
            <v>0.1792</v>
          </cell>
        </row>
        <row r="1795">
          <cell r="AU1795">
            <v>0.17929999999999999</v>
          </cell>
        </row>
        <row r="1796">
          <cell r="AU1796">
            <v>0.1794</v>
          </cell>
        </row>
        <row r="1797">
          <cell r="AU1797">
            <v>0.17949999999999999</v>
          </cell>
        </row>
        <row r="1798">
          <cell r="AU1798">
            <v>0.17960000000000001</v>
          </cell>
        </row>
        <row r="1799">
          <cell r="AU1799">
            <v>0.1797</v>
          </cell>
        </row>
        <row r="1800">
          <cell r="AU1800">
            <v>0.17979999999999999</v>
          </cell>
        </row>
        <row r="1801">
          <cell r="AU1801">
            <v>0.1799</v>
          </cell>
        </row>
        <row r="1802">
          <cell r="AU1802">
            <v>0.18</v>
          </cell>
        </row>
        <row r="1803">
          <cell r="AU1803">
            <v>0.18010000000000001</v>
          </cell>
        </row>
        <row r="1804">
          <cell r="AU1804">
            <v>0.1802</v>
          </cell>
        </row>
        <row r="1805">
          <cell r="AU1805">
            <v>0.18029999999999999</v>
          </cell>
        </row>
        <row r="1806">
          <cell r="AU1806">
            <v>0.1804</v>
          </cell>
        </row>
        <row r="1807">
          <cell r="AU1807">
            <v>0.18049999999999999</v>
          </cell>
        </row>
        <row r="1808">
          <cell r="AU1808">
            <v>0.18060000000000001</v>
          </cell>
        </row>
        <row r="1809">
          <cell r="AU1809">
            <v>0.1807</v>
          </cell>
        </row>
        <row r="1810">
          <cell r="AU1810">
            <v>0.18079999999999999</v>
          </cell>
        </row>
        <row r="1811">
          <cell r="AU1811">
            <v>0.18090000000000001</v>
          </cell>
        </row>
        <row r="1812">
          <cell r="AU1812">
            <v>0.18099999999999999</v>
          </cell>
        </row>
        <row r="1813">
          <cell r="AU1813">
            <v>0.18110000000000001</v>
          </cell>
        </row>
        <row r="1814">
          <cell r="AU1814">
            <v>0.1812</v>
          </cell>
        </row>
        <row r="1815">
          <cell r="AU1815">
            <v>0.18129999999999999</v>
          </cell>
        </row>
        <row r="1816">
          <cell r="AU1816">
            <v>0.18140000000000001</v>
          </cell>
        </row>
        <row r="1817">
          <cell r="AU1817">
            <v>0.18149999999999999</v>
          </cell>
        </row>
        <row r="1818">
          <cell r="AU1818">
            <v>0.18160000000000001</v>
          </cell>
        </row>
        <row r="1819">
          <cell r="AU1819">
            <v>0.1817</v>
          </cell>
        </row>
        <row r="1820">
          <cell r="AU1820">
            <v>0.18179999999999999</v>
          </cell>
        </row>
        <row r="1821">
          <cell r="AU1821">
            <v>0.18190000000000001</v>
          </cell>
        </row>
        <row r="1822">
          <cell r="AU1822">
            <v>0.182</v>
          </cell>
        </row>
        <row r="1823">
          <cell r="AU1823">
            <v>0.18210000000000001</v>
          </cell>
        </row>
        <row r="1824">
          <cell r="AU1824">
            <v>0.1822</v>
          </cell>
        </row>
        <row r="1825">
          <cell r="AU1825">
            <v>0.18229999999999999</v>
          </cell>
        </row>
        <row r="1826">
          <cell r="AU1826">
            <v>0.18240000000000001</v>
          </cell>
        </row>
        <row r="1827">
          <cell r="AU1827">
            <v>0.1825</v>
          </cell>
        </row>
        <row r="1828">
          <cell r="AU1828">
            <v>0.18260000000000001</v>
          </cell>
        </row>
        <row r="1829">
          <cell r="AU1829">
            <v>0.1827</v>
          </cell>
        </row>
        <row r="1830">
          <cell r="AU1830">
            <v>0.18279999999999999</v>
          </cell>
        </row>
        <row r="1831">
          <cell r="AU1831">
            <v>0.18290000000000001</v>
          </cell>
        </row>
        <row r="1832">
          <cell r="AU1832">
            <v>0.183</v>
          </cell>
        </row>
        <row r="1833">
          <cell r="AU1833">
            <v>0.18310000000000001</v>
          </cell>
        </row>
        <row r="1834">
          <cell r="AU1834">
            <v>0.1832</v>
          </cell>
        </row>
        <row r="1835">
          <cell r="AU1835">
            <v>0.18329999999999999</v>
          </cell>
        </row>
        <row r="1836">
          <cell r="AU1836">
            <v>0.18340000000000001</v>
          </cell>
        </row>
        <row r="1837">
          <cell r="AU1837">
            <v>0.1835</v>
          </cell>
        </row>
        <row r="1838">
          <cell r="AU1838">
            <v>0.18360000000000001</v>
          </cell>
        </row>
        <row r="1839">
          <cell r="AU1839">
            <v>0.1837</v>
          </cell>
        </row>
        <row r="1840">
          <cell r="AU1840">
            <v>0.18379999999999999</v>
          </cell>
        </row>
        <row r="1841">
          <cell r="AU1841">
            <v>0.18390000000000001</v>
          </cell>
        </row>
        <row r="1842">
          <cell r="AU1842">
            <v>0.184</v>
          </cell>
        </row>
        <row r="1843">
          <cell r="AU1843">
            <v>0.18410000000000001</v>
          </cell>
        </row>
        <row r="1844">
          <cell r="AU1844">
            <v>0.1842</v>
          </cell>
        </row>
        <row r="1845">
          <cell r="AU1845">
            <v>0.18429999999999999</v>
          </cell>
        </row>
        <row r="1846">
          <cell r="AU1846">
            <v>0.18440000000000001</v>
          </cell>
        </row>
        <row r="1847">
          <cell r="AU1847">
            <v>0.1845</v>
          </cell>
        </row>
        <row r="1848">
          <cell r="AU1848">
            <v>0.18459999999999999</v>
          </cell>
        </row>
        <row r="1849">
          <cell r="AU1849">
            <v>0.1847</v>
          </cell>
        </row>
        <row r="1850">
          <cell r="AU1850">
            <v>0.18479999999999999</v>
          </cell>
        </row>
        <row r="1851">
          <cell r="AU1851">
            <v>0.18490000000000001</v>
          </cell>
        </row>
        <row r="1852">
          <cell r="AU1852">
            <v>0.185</v>
          </cell>
        </row>
        <row r="1853">
          <cell r="AU1853">
            <v>0.18509999999999999</v>
          </cell>
        </row>
        <row r="1854">
          <cell r="AU1854">
            <v>0.1852</v>
          </cell>
        </row>
        <row r="1855">
          <cell r="AU1855">
            <v>0.18529999999999999</v>
          </cell>
        </row>
        <row r="1856">
          <cell r="AU1856">
            <v>0.18540000000000001</v>
          </cell>
        </row>
        <row r="1857">
          <cell r="AU1857">
            <v>0.1855</v>
          </cell>
        </row>
        <row r="1858">
          <cell r="AU1858">
            <v>0.18559999999999999</v>
          </cell>
        </row>
        <row r="1859">
          <cell r="AU1859">
            <v>0.1857</v>
          </cell>
        </row>
        <row r="1860">
          <cell r="AU1860">
            <v>0.18579999999999999</v>
          </cell>
        </row>
        <row r="1861">
          <cell r="AU1861">
            <v>0.18590000000000001</v>
          </cell>
        </row>
        <row r="1862">
          <cell r="AU1862">
            <v>0.186</v>
          </cell>
        </row>
        <row r="1863">
          <cell r="AU1863">
            <v>0.18609999999999999</v>
          </cell>
        </row>
        <row r="1864">
          <cell r="AU1864">
            <v>0.1862</v>
          </cell>
        </row>
        <row r="1865">
          <cell r="AU1865">
            <v>0.18629999999999999</v>
          </cell>
        </row>
        <row r="1866">
          <cell r="AU1866">
            <v>0.18640000000000001</v>
          </cell>
        </row>
        <row r="1867">
          <cell r="AU1867">
            <v>0.1865</v>
          </cell>
        </row>
        <row r="1868">
          <cell r="AU1868">
            <v>0.18659999999999999</v>
          </cell>
        </row>
        <row r="1869">
          <cell r="AU1869">
            <v>0.1867</v>
          </cell>
        </row>
        <row r="1870">
          <cell r="AU1870">
            <v>0.18679999999999999</v>
          </cell>
        </row>
        <row r="1871">
          <cell r="AU1871">
            <v>0.18690000000000001</v>
          </cell>
        </row>
        <row r="1872">
          <cell r="AU1872">
            <v>0.187</v>
          </cell>
        </row>
        <row r="1873">
          <cell r="AU1873">
            <v>0.18709999999999999</v>
          </cell>
        </row>
        <row r="1874">
          <cell r="AU1874">
            <v>0.18720000000000001</v>
          </cell>
        </row>
        <row r="1875">
          <cell r="AU1875">
            <v>0.18729999999999999</v>
          </cell>
        </row>
        <row r="1876">
          <cell r="AU1876">
            <v>0.18740000000000001</v>
          </cell>
        </row>
        <row r="1877">
          <cell r="AU1877">
            <v>0.1875</v>
          </cell>
        </row>
        <row r="1878">
          <cell r="AU1878">
            <v>0.18759999999999999</v>
          </cell>
        </row>
        <row r="1879">
          <cell r="AU1879">
            <v>0.18770000000000001</v>
          </cell>
        </row>
        <row r="1880">
          <cell r="AU1880">
            <v>0.18779999999999999</v>
          </cell>
        </row>
        <row r="1881">
          <cell r="AU1881">
            <v>0.18790000000000001</v>
          </cell>
        </row>
        <row r="1882">
          <cell r="AU1882">
            <v>0.188</v>
          </cell>
        </row>
        <row r="1883">
          <cell r="AU1883">
            <v>0.18809999999999999</v>
          </cell>
        </row>
        <row r="1884">
          <cell r="AU1884">
            <v>0.18820000000000001</v>
          </cell>
        </row>
        <row r="1885">
          <cell r="AU1885">
            <v>0.1883</v>
          </cell>
        </row>
        <row r="1886">
          <cell r="AU1886">
            <v>0.18840000000000001</v>
          </cell>
        </row>
        <row r="1887">
          <cell r="AU1887">
            <v>0.1885</v>
          </cell>
        </row>
        <row r="1888">
          <cell r="AU1888">
            <v>0.18859999999999999</v>
          </cell>
        </row>
        <row r="1889">
          <cell r="AU1889">
            <v>0.18870000000000001</v>
          </cell>
        </row>
        <row r="1890">
          <cell r="AU1890">
            <v>0.1888</v>
          </cell>
        </row>
        <row r="1891">
          <cell r="AU1891">
            <v>0.18890000000000001</v>
          </cell>
        </row>
        <row r="1892">
          <cell r="AU1892">
            <v>0.189</v>
          </cell>
        </row>
        <row r="1893">
          <cell r="AU1893">
            <v>0.18909999999999999</v>
          </cell>
        </row>
        <row r="1894">
          <cell r="AU1894">
            <v>0.18920000000000001</v>
          </cell>
        </row>
        <row r="1895">
          <cell r="AU1895">
            <v>0.1893</v>
          </cell>
        </row>
        <row r="1896">
          <cell r="AU1896">
            <v>0.18940000000000001</v>
          </cell>
        </row>
        <row r="1897">
          <cell r="AU1897">
            <v>0.1895</v>
          </cell>
        </row>
        <row r="1898">
          <cell r="AU1898">
            <v>0.18959999999999999</v>
          </cell>
        </row>
        <row r="1899">
          <cell r="AU1899">
            <v>0.18970000000000001</v>
          </cell>
        </row>
        <row r="1900">
          <cell r="AU1900">
            <v>0.1898</v>
          </cell>
        </row>
        <row r="1901">
          <cell r="AU1901">
            <v>0.18990000000000001</v>
          </cell>
        </row>
        <row r="1902">
          <cell r="AU1902">
            <v>0.19</v>
          </cell>
        </row>
        <row r="1903">
          <cell r="AU1903">
            <v>0.19009999999999999</v>
          </cell>
        </row>
        <row r="1904">
          <cell r="AU1904">
            <v>0.19020000000000001</v>
          </cell>
        </row>
        <row r="1905">
          <cell r="AU1905">
            <v>0.1903</v>
          </cell>
        </row>
        <row r="1906">
          <cell r="AU1906">
            <v>0.19040000000000001</v>
          </cell>
        </row>
        <row r="1907">
          <cell r="AU1907">
            <v>0.1905</v>
          </cell>
        </row>
        <row r="1908">
          <cell r="AU1908">
            <v>0.19059999999999999</v>
          </cell>
        </row>
        <row r="1909">
          <cell r="AU1909">
            <v>0.19070000000000001</v>
          </cell>
        </row>
        <row r="1910">
          <cell r="AU1910">
            <v>0.1908</v>
          </cell>
        </row>
        <row r="1911">
          <cell r="AU1911">
            <v>0.19089999999999999</v>
          </cell>
        </row>
        <row r="1912">
          <cell r="AU1912">
            <v>0.191</v>
          </cell>
        </row>
        <row r="1913">
          <cell r="AU1913">
            <v>0.19109999999999999</v>
          </cell>
        </row>
        <row r="1914">
          <cell r="AU1914">
            <v>0.19120000000000001</v>
          </cell>
        </row>
        <row r="1915">
          <cell r="AU1915">
            <v>0.1913</v>
          </cell>
        </row>
        <row r="1916">
          <cell r="AU1916">
            <v>0.19139999999999999</v>
          </cell>
        </row>
        <row r="1917">
          <cell r="AU1917">
            <v>0.1915</v>
          </cell>
        </row>
        <row r="1918">
          <cell r="AU1918">
            <v>0.19159999999999999</v>
          </cell>
        </row>
        <row r="1919">
          <cell r="AU1919">
            <v>0.19170000000000001</v>
          </cell>
        </row>
        <row r="1920">
          <cell r="AU1920">
            <v>0.1918</v>
          </cell>
        </row>
        <row r="1921">
          <cell r="AU1921">
            <v>0.19189999999999999</v>
          </cell>
        </row>
        <row r="1922">
          <cell r="AU1922">
            <v>0.192</v>
          </cell>
        </row>
        <row r="1923">
          <cell r="AU1923">
            <v>0.19209999999999999</v>
          </cell>
        </row>
        <row r="1924">
          <cell r="AU1924">
            <v>0.19220000000000001</v>
          </cell>
        </row>
        <row r="1925">
          <cell r="AU1925">
            <v>0.1923</v>
          </cell>
        </row>
        <row r="1926">
          <cell r="AU1926">
            <v>0.19239999999999999</v>
          </cell>
        </row>
        <row r="1927">
          <cell r="AU1927">
            <v>0.1925</v>
          </cell>
        </row>
        <row r="1928">
          <cell r="AU1928">
            <v>0.19259999999999999</v>
          </cell>
        </row>
        <row r="1929">
          <cell r="AU1929">
            <v>0.19270000000000001</v>
          </cell>
        </row>
        <row r="1930">
          <cell r="AU1930">
            <v>0.1928</v>
          </cell>
        </row>
        <row r="1931">
          <cell r="AU1931">
            <v>0.19289999999999999</v>
          </cell>
        </row>
        <row r="1932">
          <cell r="AU1932">
            <v>0.193</v>
          </cell>
        </row>
        <row r="1933">
          <cell r="AU1933">
            <v>0.19309999999999999</v>
          </cell>
        </row>
        <row r="1934">
          <cell r="AU1934">
            <v>0.19320000000000001</v>
          </cell>
        </row>
        <row r="1935">
          <cell r="AU1935">
            <v>0.1933</v>
          </cell>
        </row>
        <row r="1936">
          <cell r="AU1936">
            <v>0.19339999999999999</v>
          </cell>
        </row>
        <row r="1937">
          <cell r="AU1937">
            <v>0.19350000000000001</v>
          </cell>
        </row>
        <row r="1938">
          <cell r="AU1938">
            <v>0.19359999999999999</v>
          </cell>
        </row>
        <row r="1939">
          <cell r="AU1939">
            <v>0.19370000000000001</v>
          </cell>
        </row>
        <row r="1940">
          <cell r="AU1940">
            <v>0.1938</v>
          </cell>
        </row>
        <row r="1941">
          <cell r="AU1941">
            <v>0.19389999999999999</v>
          </cell>
        </row>
        <row r="1942">
          <cell r="AU1942">
            <v>0.19400000000000001</v>
          </cell>
        </row>
        <row r="1943">
          <cell r="AU1943">
            <v>0.19409999999999999</v>
          </cell>
        </row>
        <row r="1944">
          <cell r="AU1944">
            <v>0.19420000000000001</v>
          </cell>
        </row>
        <row r="1945">
          <cell r="AU1945">
            <v>0.1943</v>
          </cell>
        </row>
        <row r="1946">
          <cell r="AU1946">
            <v>0.19439999999999999</v>
          </cell>
        </row>
        <row r="1947">
          <cell r="AU1947">
            <v>0.19450000000000001</v>
          </cell>
        </row>
        <row r="1948">
          <cell r="AU1948">
            <v>0.1946</v>
          </cell>
        </row>
        <row r="1949">
          <cell r="AU1949">
            <v>0.19470000000000001</v>
          </cell>
        </row>
        <row r="1950">
          <cell r="AU1950">
            <v>0.1948</v>
          </cell>
        </row>
        <row r="1951">
          <cell r="AU1951">
            <v>0.19489999999999999</v>
          </cell>
        </row>
        <row r="1952">
          <cell r="AU1952">
            <v>0.19500000000000001</v>
          </cell>
        </row>
        <row r="1953">
          <cell r="AU1953">
            <v>0.1951</v>
          </cell>
        </row>
        <row r="1954">
          <cell r="AU1954">
            <v>0.19520000000000001</v>
          </cell>
        </row>
        <row r="1955">
          <cell r="AU1955">
            <v>0.1953</v>
          </cell>
        </row>
        <row r="1956">
          <cell r="AU1956">
            <v>0.19539999999999999</v>
          </cell>
        </row>
        <row r="1957">
          <cell r="AU1957">
            <v>0.19550000000000001</v>
          </cell>
        </row>
        <row r="1958">
          <cell r="AU1958">
            <v>0.1956</v>
          </cell>
        </row>
        <row r="1959">
          <cell r="AU1959">
            <v>0.19570000000000001</v>
          </cell>
        </row>
        <row r="1960">
          <cell r="AU1960">
            <v>0.1958</v>
          </cell>
        </row>
        <row r="1961">
          <cell r="AU1961">
            <v>0.19589999999999999</v>
          </cell>
        </row>
        <row r="1962">
          <cell r="AU1962">
            <v>0.19600000000000001</v>
          </cell>
        </row>
        <row r="1963">
          <cell r="AU1963">
            <v>0.1961</v>
          </cell>
        </row>
        <row r="1964">
          <cell r="AU1964">
            <v>0.19620000000000001</v>
          </cell>
        </row>
        <row r="1965">
          <cell r="AU1965">
            <v>0.1963</v>
          </cell>
        </row>
        <row r="1966">
          <cell r="AU1966">
            <v>0.19639999999999999</v>
          </cell>
        </row>
        <row r="1967">
          <cell r="AU1967">
            <v>0.19650000000000001</v>
          </cell>
        </row>
        <row r="1968">
          <cell r="AU1968">
            <v>0.1966</v>
          </cell>
        </row>
        <row r="1969">
          <cell r="AU1969">
            <v>0.19670000000000001</v>
          </cell>
        </row>
        <row r="1970">
          <cell r="AU1970">
            <v>0.1968</v>
          </cell>
        </row>
        <row r="1971">
          <cell r="AU1971">
            <v>0.19689999999999999</v>
          </cell>
        </row>
        <row r="1972">
          <cell r="AU1972">
            <v>0.19700000000000001</v>
          </cell>
        </row>
        <row r="1973">
          <cell r="AU1973">
            <v>0.1971</v>
          </cell>
        </row>
        <row r="1974">
          <cell r="AU1974">
            <v>0.19719999999999999</v>
          </cell>
        </row>
        <row r="1975">
          <cell r="AU1975">
            <v>0.1973</v>
          </cell>
        </row>
        <row r="1976">
          <cell r="AU1976">
            <v>0.19739999999999999</v>
          </cell>
        </row>
        <row r="1977">
          <cell r="AU1977">
            <v>0.19750000000000001</v>
          </cell>
        </row>
        <row r="1978">
          <cell r="AU1978">
            <v>0.1976</v>
          </cell>
        </row>
        <row r="1979">
          <cell r="AU1979">
            <v>0.19769999999999999</v>
          </cell>
        </row>
        <row r="1980">
          <cell r="AU1980">
            <v>0.1978</v>
          </cell>
        </row>
        <row r="1981">
          <cell r="AU1981">
            <v>0.19789999999999999</v>
          </cell>
        </row>
        <row r="1982">
          <cell r="AU1982">
            <v>0.19800000000000001</v>
          </cell>
        </row>
        <row r="1983">
          <cell r="AU1983">
            <v>0.1981</v>
          </cell>
        </row>
        <row r="1984">
          <cell r="AU1984">
            <v>0.19819999999999999</v>
          </cell>
        </row>
        <row r="1985">
          <cell r="AU1985">
            <v>0.1983</v>
          </cell>
        </row>
        <row r="1986">
          <cell r="AU1986">
            <v>0.19839999999999999</v>
          </cell>
        </row>
        <row r="1987">
          <cell r="AU1987">
            <v>0.19850000000000001</v>
          </cell>
        </row>
        <row r="1988">
          <cell r="AU1988">
            <v>0.1986</v>
          </cell>
        </row>
        <row r="1989">
          <cell r="AU1989">
            <v>0.19869999999999999</v>
          </cell>
        </row>
        <row r="1990">
          <cell r="AU1990">
            <v>0.1988</v>
          </cell>
        </row>
        <row r="1991">
          <cell r="AU1991">
            <v>0.19889999999999999</v>
          </cell>
        </row>
        <row r="1992">
          <cell r="AU1992">
            <v>0.19900000000000001</v>
          </cell>
        </row>
        <row r="1993">
          <cell r="AU1993">
            <v>0.1991</v>
          </cell>
        </row>
        <row r="1994">
          <cell r="AU1994">
            <v>0.19919999999999999</v>
          </cell>
        </row>
        <row r="1995">
          <cell r="AU1995">
            <v>0.1993</v>
          </cell>
        </row>
        <row r="1996">
          <cell r="AU1996">
            <v>0.19939999999999999</v>
          </cell>
        </row>
        <row r="1997">
          <cell r="AU1997">
            <v>0.19950000000000001</v>
          </cell>
        </row>
        <row r="1998">
          <cell r="AU1998">
            <v>0.1996</v>
          </cell>
        </row>
        <row r="1999">
          <cell r="AU1999">
            <v>0.19969999999999999</v>
          </cell>
        </row>
        <row r="2000">
          <cell r="AU2000">
            <v>0.19980000000000001</v>
          </cell>
        </row>
        <row r="2001">
          <cell r="AU2001">
            <v>0.19989999999999999</v>
          </cell>
        </row>
        <row r="2002">
          <cell r="AU2002">
            <v>0.2</v>
          </cell>
        </row>
        <row r="2003">
          <cell r="AU2003">
            <v>0.2001</v>
          </cell>
        </row>
        <row r="2004">
          <cell r="AU2004">
            <v>0.20019999999999999</v>
          </cell>
        </row>
        <row r="2005">
          <cell r="AU2005">
            <v>0.20030000000000001</v>
          </cell>
        </row>
        <row r="2006">
          <cell r="AU2006">
            <v>0.20039999999999999</v>
          </cell>
        </row>
        <row r="2007">
          <cell r="AU2007">
            <v>0.20050000000000001</v>
          </cell>
        </row>
        <row r="2008">
          <cell r="AU2008">
            <v>0.2006</v>
          </cell>
        </row>
        <row r="2009">
          <cell r="AU2009">
            <v>0.20069999999999999</v>
          </cell>
        </row>
        <row r="2010">
          <cell r="AU2010">
            <v>0.20080000000000001</v>
          </cell>
        </row>
        <row r="2011">
          <cell r="AU2011">
            <v>0.2009</v>
          </cell>
        </row>
        <row r="2012">
          <cell r="AU2012">
            <v>0.20100000000000001</v>
          </cell>
        </row>
        <row r="2013">
          <cell r="AU2013">
            <v>0.2011</v>
          </cell>
        </row>
        <row r="2014">
          <cell r="AU2014">
            <v>0.20119999999999999</v>
          </cell>
        </row>
        <row r="2015">
          <cell r="AU2015">
            <v>0.20130000000000001</v>
          </cell>
        </row>
        <row r="2016">
          <cell r="AU2016">
            <v>0.2014</v>
          </cell>
        </row>
        <row r="2017">
          <cell r="AU2017">
            <v>0.20150000000000001</v>
          </cell>
        </row>
        <row r="2018">
          <cell r="AU2018">
            <v>0.2016</v>
          </cell>
        </row>
        <row r="2019">
          <cell r="AU2019">
            <v>0.20169999999999999</v>
          </cell>
        </row>
        <row r="2020">
          <cell r="AU2020">
            <v>0.20180000000000001</v>
          </cell>
        </row>
        <row r="2021">
          <cell r="AU2021">
            <v>0.2019</v>
          </cell>
        </row>
        <row r="2022">
          <cell r="AU2022">
            <v>0.20200000000000001</v>
          </cell>
        </row>
        <row r="2023">
          <cell r="AU2023">
            <v>0.2021</v>
          </cell>
        </row>
        <row r="2024">
          <cell r="AU2024">
            <v>0.20219999999999999</v>
          </cell>
        </row>
        <row r="2025">
          <cell r="AU2025">
            <v>0.20230000000000001</v>
          </cell>
        </row>
        <row r="2026">
          <cell r="AU2026">
            <v>0.2024</v>
          </cell>
        </row>
        <row r="2027">
          <cell r="AU2027">
            <v>0.20250000000000001</v>
          </cell>
        </row>
        <row r="2028">
          <cell r="AU2028">
            <v>0.2026</v>
          </cell>
        </row>
        <row r="2029">
          <cell r="AU2029">
            <v>0.20269999999999999</v>
          </cell>
        </row>
        <row r="2030">
          <cell r="AU2030">
            <v>0.20280000000000001</v>
          </cell>
        </row>
        <row r="2031">
          <cell r="AU2031">
            <v>0.2029</v>
          </cell>
        </row>
        <row r="2032">
          <cell r="AU2032">
            <v>0.20300000000000001</v>
          </cell>
        </row>
        <row r="2033">
          <cell r="AU2033">
            <v>0.2031</v>
          </cell>
        </row>
        <row r="2034">
          <cell r="AU2034">
            <v>0.20319999999999999</v>
          </cell>
        </row>
        <row r="2035">
          <cell r="AU2035">
            <v>0.20330000000000001</v>
          </cell>
        </row>
        <row r="2036">
          <cell r="AU2036">
            <v>0.2034</v>
          </cell>
        </row>
        <row r="2037">
          <cell r="AU2037">
            <v>0.20349999999999999</v>
          </cell>
        </row>
        <row r="2038">
          <cell r="AU2038">
            <v>0.2036</v>
          </cell>
        </row>
        <row r="2039">
          <cell r="AU2039">
            <v>0.20369999999999999</v>
          </cell>
        </row>
        <row r="2040">
          <cell r="AU2040">
            <v>0.20380000000000001</v>
          </cell>
        </row>
        <row r="2041">
          <cell r="AU2041">
            <v>0.2039</v>
          </cell>
        </row>
        <row r="2042">
          <cell r="AU2042">
            <v>0.20399999999999999</v>
          </cell>
        </row>
        <row r="2043">
          <cell r="AU2043">
            <v>0.2041</v>
          </cell>
        </row>
        <row r="2044">
          <cell r="AU2044">
            <v>0.20419999999999999</v>
          </cell>
        </row>
        <row r="2045">
          <cell r="AU2045">
            <v>0.20430000000000001</v>
          </cell>
        </row>
        <row r="2046">
          <cell r="AU2046">
            <v>0.2044</v>
          </cell>
        </row>
        <row r="2047">
          <cell r="AU2047">
            <v>0.20449999999999999</v>
          </cell>
        </row>
        <row r="2048">
          <cell r="AU2048">
            <v>0.2046</v>
          </cell>
        </row>
        <row r="2049">
          <cell r="AU2049">
            <v>0.20469999999999999</v>
          </cell>
        </row>
        <row r="2050">
          <cell r="AU2050">
            <v>0.20480000000000001</v>
          </cell>
        </row>
        <row r="2051">
          <cell r="AU2051">
            <v>0.2049</v>
          </cell>
        </row>
        <row r="2052">
          <cell r="AU2052">
            <v>0.20499999999999999</v>
          </cell>
        </row>
        <row r="2053">
          <cell r="AU2053">
            <v>0.2051</v>
          </cell>
        </row>
        <row r="2054">
          <cell r="AU2054">
            <v>0.20519999999999999</v>
          </cell>
        </row>
        <row r="2055">
          <cell r="AU2055">
            <v>0.20530000000000001</v>
          </cell>
        </row>
        <row r="2056">
          <cell r="AU2056">
            <v>0.2054</v>
          </cell>
        </row>
        <row r="2057">
          <cell r="AU2057">
            <v>0.20549999999999999</v>
          </cell>
        </row>
        <row r="2058">
          <cell r="AU2058">
            <v>0.2056</v>
          </cell>
        </row>
        <row r="2059">
          <cell r="AU2059">
            <v>0.20569999999999999</v>
          </cell>
        </row>
        <row r="2060">
          <cell r="AU2060">
            <v>0.20580000000000001</v>
          </cell>
        </row>
        <row r="2061">
          <cell r="AU2061">
            <v>0.2059</v>
          </cell>
        </row>
        <row r="2062">
          <cell r="AU2062">
            <v>0.20599999999999999</v>
          </cell>
        </row>
        <row r="2063">
          <cell r="AU2063">
            <v>0.20610000000000001</v>
          </cell>
        </row>
        <row r="2064">
          <cell r="AU2064">
            <v>0.20619999999999999</v>
          </cell>
        </row>
        <row r="2065">
          <cell r="AU2065">
            <v>0.20630000000000001</v>
          </cell>
        </row>
        <row r="2066">
          <cell r="AU2066">
            <v>0.2064</v>
          </cell>
        </row>
        <row r="2067">
          <cell r="AU2067">
            <v>0.20649999999999999</v>
          </cell>
        </row>
        <row r="2068">
          <cell r="AU2068">
            <v>0.20660000000000001</v>
          </cell>
        </row>
        <row r="2069">
          <cell r="AU2069">
            <v>0.20669999999999999</v>
          </cell>
        </row>
        <row r="2070">
          <cell r="AU2070">
            <v>0.20680000000000001</v>
          </cell>
        </row>
        <row r="2071">
          <cell r="AU2071">
            <v>0.2069</v>
          </cell>
        </row>
        <row r="2072">
          <cell r="AU2072">
            <v>0.20699999999999999</v>
          </cell>
        </row>
        <row r="2073">
          <cell r="AU2073">
            <v>0.20710000000000001</v>
          </cell>
        </row>
        <row r="2074">
          <cell r="AU2074">
            <v>0.2072</v>
          </cell>
        </row>
        <row r="2075">
          <cell r="AU2075">
            <v>0.20730000000000001</v>
          </cell>
        </row>
        <row r="2076">
          <cell r="AU2076">
            <v>0.2074</v>
          </cell>
        </row>
        <row r="2077">
          <cell r="AU2077">
            <v>0.20749999999999999</v>
          </cell>
        </row>
        <row r="2078">
          <cell r="AU2078">
            <v>0.20760000000000001</v>
          </cell>
        </row>
        <row r="2079">
          <cell r="AU2079">
            <v>0.2077</v>
          </cell>
        </row>
        <row r="2080">
          <cell r="AU2080">
            <v>0.20780000000000001</v>
          </cell>
        </row>
        <row r="2081">
          <cell r="AU2081">
            <v>0.2079</v>
          </cell>
        </row>
        <row r="2082">
          <cell r="AU2082">
            <v>0.20799999999999999</v>
          </cell>
        </row>
        <row r="2083">
          <cell r="AU2083">
            <v>0.20810000000000001</v>
          </cell>
        </row>
        <row r="2084">
          <cell r="AU2084">
            <v>0.2082</v>
          </cell>
        </row>
        <row r="2085">
          <cell r="AU2085">
            <v>0.20830000000000001</v>
          </cell>
        </row>
        <row r="2086">
          <cell r="AU2086">
            <v>0.2084</v>
          </cell>
        </row>
        <row r="2087">
          <cell r="AU2087">
            <v>0.20849999999999999</v>
          </cell>
        </row>
        <row r="2088">
          <cell r="AU2088">
            <v>0.20860000000000001</v>
          </cell>
        </row>
        <row r="2089">
          <cell r="AU2089">
            <v>0.2087</v>
          </cell>
        </row>
        <row r="2090">
          <cell r="AU2090">
            <v>0.20880000000000001</v>
          </cell>
        </row>
        <row r="2091">
          <cell r="AU2091">
            <v>0.2089</v>
          </cell>
        </row>
        <row r="2092">
          <cell r="AU2092">
            <v>0.20899999999999999</v>
          </cell>
        </row>
        <row r="2093">
          <cell r="AU2093">
            <v>0.20910000000000001</v>
          </cell>
        </row>
        <row r="2094">
          <cell r="AU2094">
            <v>0.2092</v>
          </cell>
        </row>
        <row r="2095">
          <cell r="AU2095">
            <v>0.20930000000000001</v>
          </cell>
        </row>
        <row r="2096">
          <cell r="AU2096">
            <v>0.2094</v>
          </cell>
        </row>
        <row r="2097">
          <cell r="AU2097">
            <v>0.20949999999999999</v>
          </cell>
        </row>
        <row r="2098">
          <cell r="AU2098">
            <v>0.20960000000000001</v>
          </cell>
        </row>
        <row r="2099">
          <cell r="AU2099">
            <v>0.2097</v>
          </cell>
        </row>
        <row r="2100">
          <cell r="AU2100">
            <v>0.20979999999999999</v>
          </cell>
        </row>
        <row r="2101">
          <cell r="AU2101">
            <v>0.2099</v>
          </cell>
        </row>
        <row r="2102">
          <cell r="AU2102">
            <v>0.21</v>
          </cell>
        </row>
        <row r="2103">
          <cell r="AU2103">
            <v>0.21010000000000001</v>
          </cell>
        </row>
        <row r="2104">
          <cell r="AU2104">
            <v>0.2102</v>
          </cell>
        </row>
        <row r="2105">
          <cell r="AU2105">
            <v>0.21029999999999999</v>
          </cell>
        </row>
        <row r="2106">
          <cell r="AU2106">
            <v>0.2104</v>
          </cell>
        </row>
        <row r="2107">
          <cell r="AU2107">
            <v>0.21049999999999999</v>
          </cell>
        </row>
        <row r="2108">
          <cell r="AU2108">
            <v>0.21060000000000001</v>
          </cell>
        </row>
        <row r="2109">
          <cell r="AU2109">
            <v>0.2107</v>
          </cell>
        </row>
        <row r="2110">
          <cell r="AU2110">
            <v>0.21079999999999999</v>
          </cell>
        </row>
        <row r="2111">
          <cell r="AU2111">
            <v>0.2109</v>
          </cell>
        </row>
        <row r="2112">
          <cell r="AU2112">
            <v>0.21099999999999999</v>
          </cell>
        </row>
        <row r="2113">
          <cell r="AU2113">
            <v>0.21110000000000001</v>
          </cell>
        </row>
        <row r="2114">
          <cell r="AU2114">
            <v>0.2112</v>
          </cell>
        </row>
        <row r="2115">
          <cell r="AU2115">
            <v>0.21129999999999999</v>
          </cell>
        </row>
        <row r="2116">
          <cell r="AU2116">
            <v>0.2114</v>
          </cell>
        </row>
        <row r="2117">
          <cell r="AU2117">
            <v>0.21149999999999999</v>
          </cell>
        </row>
        <row r="2118">
          <cell r="AU2118">
            <v>0.21160000000000001</v>
          </cell>
        </row>
        <row r="2119">
          <cell r="AU2119">
            <v>0.2117</v>
          </cell>
        </row>
        <row r="2120">
          <cell r="AU2120">
            <v>0.21179999999999999</v>
          </cell>
        </row>
        <row r="2121">
          <cell r="AU2121">
            <v>0.21190000000000001</v>
          </cell>
        </row>
        <row r="2122">
          <cell r="AU2122">
            <v>0.21199999999999999</v>
          </cell>
        </row>
        <row r="2123">
          <cell r="AU2123">
            <v>0.21210000000000001</v>
          </cell>
        </row>
        <row r="2124">
          <cell r="AU2124">
            <v>0.2122</v>
          </cell>
        </row>
        <row r="2125">
          <cell r="AU2125">
            <v>0.21229999999999999</v>
          </cell>
        </row>
        <row r="2126">
          <cell r="AU2126">
            <v>0.21240000000000001</v>
          </cell>
        </row>
        <row r="2127">
          <cell r="AU2127">
            <v>0.21249999999999999</v>
          </cell>
        </row>
        <row r="2128">
          <cell r="AU2128">
            <v>0.21260000000000001</v>
          </cell>
        </row>
        <row r="2129">
          <cell r="AU2129">
            <v>0.2127</v>
          </cell>
        </row>
        <row r="2130">
          <cell r="AU2130">
            <v>0.21279999999999999</v>
          </cell>
        </row>
        <row r="2131">
          <cell r="AU2131">
            <v>0.21290000000000001</v>
          </cell>
        </row>
        <row r="2132">
          <cell r="AU2132">
            <v>0.21299999999999999</v>
          </cell>
        </row>
        <row r="2133">
          <cell r="AU2133">
            <v>0.21310000000000001</v>
          </cell>
        </row>
        <row r="2134">
          <cell r="AU2134">
            <v>0.2132</v>
          </cell>
        </row>
        <row r="2135">
          <cell r="AU2135">
            <v>0.21329999999999999</v>
          </cell>
        </row>
        <row r="2136">
          <cell r="AU2136">
            <v>0.21340000000000001</v>
          </cell>
        </row>
        <row r="2137">
          <cell r="AU2137">
            <v>0.2135</v>
          </cell>
        </row>
        <row r="2138">
          <cell r="AU2138">
            <v>0.21360000000000001</v>
          </cell>
        </row>
        <row r="2139">
          <cell r="AU2139">
            <v>0.2137</v>
          </cell>
        </row>
        <row r="2140">
          <cell r="AU2140">
            <v>0.21379999999999999</v>
          </cell>
        </row>
        <row r="2141">
          <cell r="AU2141">
            <v>0.21390000000000001</v>
          </cell>
        </row>
        <row r="2142">
          <cell r="AU2142">
            <v>0.214</v>
          </cell>
        </row>
        <row r="2143">
          <cell r="AU2143">
            <v>0.21410000000000001</v>
          </cell>
        </row>
        <row r="2144">
          <cell r="AU2144">
            <v>0.2142</v>
          </cell>
        </row>
        <row r="2145">
          <cell r="AU2145">
            <v>0.21429999999999999</v>
          </cell>
        </row>
        <row r="2146">
          <cell r="AU2146">
            <v>0.21440000000000001</v>
          </cell>
        </row>
        <row r="2147">
          <cell r="AU2147">
            <v>0.2145</v>
          </cell>
        </row>
        <row r="2148">
          <cell r="AU2148">
            <v>0.21460000000000001</v>
          </cell>
        </row>
        <row r="2149">
          <cell r="AU2149">
            <v>0.2147</v>
          </cell>
        </row>
        <row r="2150">
          <cell r="AU2150">
            <v>0.21479999999999999</v>
          </cell>
        </row>
        <row r="2151">
          <cell r="AU2151">
            <v>0.21490000000000001</v>
          </cell>
        </row>
        <row r="2152">
          <cell r="AU2152">
            <v>0.215</v>
          </cell>
        </row>
        <row r="2153">
          <cell r="AU2153">
            <v>0.21510000000000001</v>
          </cell>
        </row>
        <row r="2154">
          <cell r="AU2154">
            <v>0.2152</v>
          </cell>
        </row>
        <row r="2155">
          <cell r="AU2155">
            <v>0.21529999999999999</v>
          </cell>
        </row>
        <row r="2156">
          <cell r="AU2156">
            <v>0.21540000000000001</v>
          </cell>
        </row>
        <row r="2157">
          <cell r="AU2157">
            <v>0.2155</v>
          </cell>
        </row>
        <row r="2158">
          <cell r="AU2158">
            <v>0.21560000000000001</v>
          </cell>
        </row>
        <row r="2159">
          <cell r="AU2159">
            <v>0.2157</v>
          </cell>
        </row>
        <row r="2160">
          <cell r="AU2160">
            <v>0.21579999999999999</v>
          </cell>
        </row>
        <row r="2161">
          <cell r="AU2161">
            <v>0.21590000000000001</v>
          </cell>
        </row>
        <row r="2162">
          <cell r="AU2162">
            <v>0.216</v>
          </cell>
        </row>
        <row r="2163">
          <cell r="AU2163">
            <v>0.21609999999999999</v>
          </cell>
        </row>
        <row r="2164">
          <cell r="AU2164">
            <v>0.2162</v>
          </cell>
        </row>
        <row r="2165">
          <cell r="AU2165">
            <v>0.21629999999999999</v>
          </cell>
        </row>
        <row r="2166">
          <cell r="AU2166">
            <v>0.21640000000000001</v>
          </cell>
        </row>
        <row r="2167">
          <cell r="AU2167">
            <v>0.2165</v>
          </cell>
        </row>
        <row r="2168">
          <cell r="AU2168">
            <v>0.21659999999999999</v>
          </cell>
        </row>
        <row r="2169">
          <cell r="AU2169">
            <v>0.2167</v>
          </cell>
        </row>
        <row r="2170">
          <cell r="AU2170">
            <v>0.21679999999999999</v>
          </cell>
        </row>
        <row r="2171">
          <cell r="AU2171">
            <v>0.21690000000000001</v>
          </cell>
        </row>
        <row r="2172">
          <cell r="AU2172">
            <v>0.217</v>
          </cell>
        </row>
        <row r="2173">
          <cell r="AU2173">
            <v>0.21709999999999999</v>
          </cell>
        </row>
        <row r="2174">
          <cell r="AU2174">
            <v>0.2172</v>
          </cell>
        </row>
        <row r="2175">
          <cell r="AU2175">
            <v>0.21729999999999999</v>
          </cell>
        </row>
        <row r="2176">
          <cell r="AU2176">
            <v>0.21740000000000001</v>
          </cell>
        </row>
        <row r="2177">
          <cell r="AU2177">
            <v>0.2175</v>
          </cell>
        </row>
        <row r="2178">
          <cell r="AU2178">
            <v>0.21759999999999999</v>
          </cell>
        </row>
        <row r="2179">
          <cell r="AU2179">
            <v>0.2177</v>
          </cell>
        </row>
        <row r="2180">
          <cell r="AU2180">
            <v>0.21779999999999999</v>
          </cell>
        </row>
        <row r="2181">
          <cell r="AU2181">
            <v>0.21790000000000001</v>
          </cell>
        </row>
        <row r="2182">
          <cell r="AU2182">
            <v>0.218</v>
          </cell>
        </row>
        <row r="2183">
          <cell r="AU2183">
            <v>0.21809999999999999</v>
          </cell>
        </row>
        <row r="2184">
          <cell r="AU2184">
            <v>0.21820000000000001</v>
          </cell>
        </row>
        <row r="2185">
          <cell r="AU2185">
            <v>0.21829999999999999</v>
          </cell>
        </row>
        <row r="2186">
          <cell r="AU2186">
            <v>0.21840000000000001</v>
          </cell>
        </row>
        <row r="2187">
          <cell r="AU2187">
            <v>0.2185</v>
          </cell>
        </row>
        <row r="2188">
          <cell r="AU2188">
            <v>0.21859999999999999</v>
          </cell>
        </row>
        <row r="2189">
          <cell r="AU2189">
            <v>0.21870000000000001</v>
          </cell>
        </row>
        <row r="2190">
          <cell r="AU2190">
            <v>0.21879999999999999</v>
          </cell>
        </row>
        <row r="2191">
          <cell r="AU2191">
            <v>0.21890000000000001</v>
          </cell>
        </row>
        <row r="2192">
          <cell r="AU2192">
            <v>0.219</v>
          </cell>
        </row>
        <row r="2193">
          <cell r="AU2193">
            <v>0.21909999999999999</v>
          </cell>
        </row>
        <row r="2194">
          <cell r="AU2194">
            <v>0.21920000000000001</v>
          </cell>
        </row>
        <row r="2195">
          <cell r="AU2195">
            <v>0.21929999999999999</v>
          </cell>
        </row>
        <row r="2196">
          <cell r="AU2196">
            <v>0.21940000000000001</v>
          </cell>
        </row>
        <row r="2197">
          <cell r="AU2197">
            <v>0.2195</v>
          </cell>
        </row>
        <row r="2198">
          <cell r="AU2198">
            <v>0.21959999999999999</v>
          </cell>
        </row>
        <row r="2199">
          <cell r="AU2199">
            <v>0.21970000000000001</v>
          </cell>
        </row>
        <row r="2200">
          <cell r="AU2200">
            <v>0.2198</v>
          </cell>
        </row>
        <row r="2201">
          <cell r="AU2201">
            <v>0.21990000000000001</v>
          </cell>
        </row>
        <row r="2202">
          <cell r="AU2202">
            <v>0.22</v>
          </cell>
        </row>
        <row r="2203">
          <cell r="AU2203">
            <v>0.22009999999999999</v>
          </cell>
        </row>
        <row r="2204">
          <cell r="AU2204">
            <v>0.22020000000000001</v>
          </cell>
        </row>
        <row r="2205">
          <cell r="AU2205">
            <v>0.2203</v>
          </cell>
        </row>
        <row r="2206">
          <cell r="AU2206">
            <v>0.22040000000000001</v>
          </cell>
        </row>
        <row r="2207">
          <cell r="AU2207">
            <v>0.2205</v>
          </cell>
        </row>
        <row r="2208">
          <cell r="AU2208">
            <v>0.22059999999999999</v>
          </cell>
        </row>
        <row r="2209">
          <cell r="AU2209">
            <v>0.22070000000000001</v>
          </cell>
        </row>
        <row r="2210">
          <cell r="AU2210">
            <v>0.2208</v>
          </cell>
        </row>
        <row r="2211">
          <cell r="AU2211">
            <v>0.22090000000000001</v>
          </cell>
        </row>
        <row r="2212">
          <cell r="AU2212">
            <v>0.221</v>
          </cell>
        </row>
        <row r="2213">
          <cell r="AU2213">
            <v>0.22109999999999999</v>
          </cell>
        </row>
        <row r="2214">
          <cell r="AU2214">
            <v>0.22120000000000001</v>
          </cell>
        </row>
        <row r="2215">
          <cell r="AU2215">
            <v>0.2213</v>
          </cell>
        </row>
        <row r="2216">
          <cell r="AU2216">
            <v>0.22140000000000001</v>
          </cell>
        </row>
        <row r="2217">
          <cell r="AU2217">
            <v>0.2215</v>
          </cell>
        </row>
        <row r="2218">
          <cell r="AU2218">
            <v>0.22159999999999999</v>
          </cell>
        </row>
        <row r="2219">
          <cell r="AU2219">
            <v>0.22170000000000001</v>
          </cell>
        </row>
        <row r="2220">
          <cell r="AU2220">
            <v>0.2218</v>
          </cell>
        </row>
        <row r="2221">
          <cell r="AU2221">
            <v>0.22189999999999999</v>
          </cell>
        </row>
        <row r="2222">
          <cell r="AU2222">
            <v>0.222</v>
          </cell>
        </row>
        <row r="2223">
          <cell r="AU2223">
            <v>0.22209999999999999</v>
          </cell>
        </row>
        <row r="2224">
          <cell r="AU2224">
            <v>0.22220000000000001</v>
          </cell>
        </row>
        <row r="2225">
          <cell r="AU2225">
            <v>0.2223</v>
          </cell>
        </row>
        <row r="2226">
          <cell r="AU2226">
            <v>0.22239999999999999</v>
          </cell>
        </row>
        <row r="2227">
          <cell r="AU2227">
            <v>0.2225</v>
          </cell>
        </row>
        <row r="2228">
          <cell r="AU2228">
            <v>0.22259999999999999</v>
          </cell>
        </row>
        <row r="2229">
          <cell r="AU2229">
            <v>0.22270000000000001</v>
          </cell>
        </row>
        <row r="2230">
          <cell r="AU2230">
            <v>0.2228</v>
          </cell>
        </row>
        <row r="2231">
          <cell r="AU2231">
            <v>0.22289999999999999</v>
          </cell>
        </row>
        <row r="2232">
          <cell r="AU2232">
            <v>0.223</v>
          </cell>
        </row>
        <row r="2233">
          <cell r="AU2233">
            <v>0.22309999999999999</v>
          </cell>
        </row>
        <row r="2234">
          <cell r="AU2234">
            <v>0.22320000000000001</v>
          </cell>
        </row>
        <row r="2235">
          <cell r="AU2235">
            <v>0.2233</v>
          </cell>
        </row>
        <row r="2236">
          <cell r="AU2236">
            <v>0.22339999999999999</v>
          </cell>
        </row>
        <row r="2237">
          <cell r="AU2237">
            <v>0.2235</v>
          </cell>
        </row>
        <row r="2238">
          <cell r="AU2238">
            <v>0.22359999999999999</v>
          </cell>
        </row>
        <row r="2239">
          <cell r="AU2239">
            <v>0.22370000000000001</v>
          </cell>
        </row>
        <row r="2240">
          <cell r="AU2240">
            <v>0.2238</v>
          </cell>
        </row>
        <row r="2241">
          <cell r="AU2241">
            <v>0.22389999999999999</v>
          </cell>
        </row>
        <row r="2242">
          <cell r="AU2242">
            <v>0.224</v>
          </cell>
        </row>
        <row r="2243">
          <cell r="AU2243">
            <v>0.22409999999999999</v>
          </cell>
        </row>
        <row r="2244">
          <cell r="AU2244">
            <v>0.22420000000000001</v>
          </cell>
        </row>
        <row r="2245">
          <cell r="AU2245">
            <v>0.2243</v>
          </cell>
        </row>
        <row r="2246">
          <cell r="AU2246">
            <v>0.22439999999999999</v>
          </cell>
        </row>
        <row r="2247">
          <cell r="AU2247">
            <v>0.22450000000000001</v>
          </cell>
        </row>
        <row r="2248">
          <cell r="AU2248">
            <v>0.22459999999999999</v>
          </cell>
        </row>
        <row r="2249">
          <cell r="AU2249">
            <v>0.22470000000000001</v>
          </cell>
        </row>
        <row r="2250">
          <cell r="AU2250">
            <v>0.2248</v>
          </cell>
        </row>
        <row r="2251">
          <cell r="AU2251">
            <v>0.22489999999999999</v>
          </cell>
        </row>
        <row r="2252">
          <cell r="AU2252">
            <v>0.22500000000000001</v>
          </cell>
        </row>
        <row r="2253">
          <cell r="AU2253">
            <v>0.22509999999999999</v>
          </cell>
        </row>
        <row r="2254">
          <cell r="AU2254">
            <v>0.22520000000000001</v>
          </cell>
        </row>
        <row r="2255">
          <cell r="AU2255">
            <v>0.2253</v>
          </cell>
        </row>
        <row r="2256">
          <cell r="AU2256">
            <v>0.22539999999999999</v>
          </cell>
        </row>
        <row r="2257">
          <cell r="AU2257">
            <v>0.22550000000000001</v>
          </cell>
        </row>
        <row r="2258">
          <cell r="AU2258">
            <v>0.22559999999999999</v>
          </cell>
        </row>
        <row r="2259">
          <cell r="AU2259">
            <v>0.22570000000000001</v>
          </cell>
        </row>
        <row r="2260">
          <cell r="AU2260">
            <v>0.2258</v>
          </cell>
        </row>
        <row r="2261">
          <cell r="AU2261">
            <v>0.22589999999999999</v>
          </cell>
        </row>
        <row r="2262">
          <cell r="AU2262">
            <v>0.22600000000000001</v>
          </cell>
        </row>
        <row r="2263">
          <cell r="AU2263">
            <v>0.2261</v>
          </cell>
        </row>
        <row r="2264">
          <cell r="AU2264">
            <v>0.22620000000000001</v>
          </cell>
        </row>
        <row r="2265">
          <cell r="AU2265">
            <v>0.2263</v>
          </cell>
        </row>
        <row r="2266">
          <cell r="AU2266">
            <v>0.22639999999999999</v>
          </cell>
        </row>
        <row r="2267">
          <cell r="AU2267">
            <v>0.22650000000000001</v>
          </cell>
        </row>
        <row r="2268">
          <cell r="AU2268">
            <v>0.2266</v>
          </cell>
        </row>
        <row r="2269">
          <cell r="AU2269">
            <v>0.22670000000000001</v>
          </cell>
        </row>
        <row r="2270">
          <cell r="AU2270">
            <v>0.2268</v>
          </cell>
        </row>
        <row r="2271">
          <cell r="AU2271">
            <v>0.22689999999999999</v>
          </cell>
        </row>
        <row r="2272">
          <cell r="AU2272">
            <v>0.22700000000000001</v>
          </cell>
        </row>
        <row r="2273">
          <cell r="AU2273">
            <v>0.2271</v>
          </cell>
        </row>
        <row r="2274">
          <cell r="AU2274">
            <v>0.22720000000000001</v>
          </cell>
        </row>
        <row r="2275">
          <cell r="AU2275">
            <v>0.2273</v>
          </cell>
        </row>
        <row r="2276">
          <cell r="AU2276">
            <v>0.22739999999999999</v>
          </cell>
        </row>
        <row r="2277">
          <cell r="AU2277">
            <v>0.22750000000000001</v>
          </cell>
        </row>
        <row r="2278">
          <cell r="AU2278">
            <v>0.2276</v>
          </cell>
        </row>
        <row r="2279">
          <cell r="AU2279">
            <v>0.22770000000000001</v>
          </cell>
        </row>
        <row r="2280">
          <cell r="AU2280">
            <v>0.2278</v>
          </cell>
        </row>
        <row r="2281">
          <cell r="AU2281">
            <v>0.22789999999999999</v>
          </cell>
        </row>
        <row r="2282">
          <cell r="AU2282">
            <v>0.22800000000000001</v>
          </cell>
        </row>
        <row r="2283">
          <cell r="AU2283">
            <v>0.2281</v>
          </cell>
        </row>
        <row r="2284">
          <cell r="AU2284">
            <v>0.22819999999999999</v>
          </cell>
        </row>
        <row r="2285">
          <cell r="AU2285">
            <v>0.2283</v>
          </cell>
        </row>
        <row r="2286">
          <cell r="AU2286">
            <v>0.22839999999999999</v>
          </cell>
        </row>
        <row r="2287">
          <cell r="AU2287">
            <v>0.22850000000000001</v>
          </cell>
        </row>
        <row r="2288">
          <cell r="AU2288">
            <v>0.2286</v>
          </cell>
        </row>
        <row r="2289">
          <cell r="AU2289">
            <v>0.22869999999999999</v>
          </cell>
        </row>
        <row r="2290">
          <cell r="AU2290">
            <v>0.2288</v>
          </cell>
        </row>
        <row r="2291">
          <cell r="AU2291">
            <v>0.22889999999999999</v>
          </cell>
        </row>
        <row r="2292">
          <cell r="AU2292">
            <v>0.22900000000000001</v>
          </cell>
        </row>
        <row r="2293">
          <cell r="AU2293">
            <v>0.2291</v>
          </cell>
        </row>
        <row r="2294">
          <cell r="AU2294">
            <v>0.22919999999999999</v>
          </cell>
        </row>
        <row r="2295">
          <cell r="AU2295">
            <v>0.2293</v>
          </cell>
        </row>
        <row r="2296">
          <cell r="AU2296">
            <v>0.22939999999999999</v>
          </cell>
        </row>
        <row r="2297">
          <cell r="AU2297">
            <v>0.22950000000000001</v>
          </cell>
        </row>
        <row r="2298">
          <cell r="AU2298">
            <v>0.2296</v>
          </cell>
        </row>
        <row r="2299">
          <cell r="AU2299">
            <v>0.22969999999999999</v>
          </cell>
        </row>
        <row r="2300">
          <cell r="AU2300">
            <v>0.2298</v>
          </cell>
        </row>
        <row r="2301">
          <cell r="AU2301">
            <v>0.22989999999999999</v>
          </cell>
        </row>
        <row r="2302">
          <cell r="AU2302">
            <v>0.23</v>
          </cell>
        </row>
        <row r="2303">
          <cell r="AU2303">
            <v>0.2301</v>
          </cell>
        </row>
        <row r="2304">
          <cell r="AU2304">
            <v>0.23019999999999999</v>
          </cell>
        </row>
        <row r="2305">
          <cell r="AU2305">
            <v>0.2303</v>
          </cell>
        </row>
        <row r="2306">
          <cell r="AU2306">
            <v>0.23039999999999999</v>
          </cell>
        </row>
        <row r="2307">
          <cell r="AU2307">
            <v>0.23050000000000001</v>
          </cell>
        </row>
        <row r="2308">
          <cell r="AU2308">
            <v>0.2306</v>
          </cell>
        </row>
        <row r="2309">
          <cell r="AU2309">
            <v>0.23069999999999999</v>
          </cell>
        </row>
        <row r="2310">
          <cell r="AU2310">
            <v>0.23080000000000001</v>
          </cell>
        </row>
        <row r="2311">
          <cell r="AU2311">
            <v>0.23089999999999999</v>
          </cell>
        </row>
        <row r="2312">
          <cell r="AU2312">
            <v>0.23100000000000001</v>
          </cell>
        </row>
        <row r="2313">
          <cell r="AU2313">
            <v>0.2311</v>
          </cell>
        </row>
        <row r="2314">
          <cell r="AU2314">
            <v>0.23119999999999999</v>
          </cell>
        </row>
        <row r="2315">
          <cell r="AU2315">
            <v>0.23130000000000001</v>
          </cell>
        </row>
        <row r="2316">
          <cell r="AU2316">
            <v>0.23139999999999999</v>
          </cell>
        </row>
        <row r="2317">
          <cell r="AU2317">
            <v>0.23150000000000001</v>
          </cell>
        </row>
        <row r="2318">
          <cell r="AU2318">
            <v>0.2316</v>
          </cell>
        </row>
        <row r="2319">
          <cell r="AU2319">
            <v>0.23169999999999999</v>
          </cell>
        </row>
        <row r="2320">
          <cell r="AU2320">
            <v>0.23180000000000001</v>
          </cell>
        </row>
        <row r="2321">
          <cell r="AU2321">
            <v>0.2319</v>
          </cell>
        </row>
        <row r="2322">
          <cell r="AU2322">
            <v>0.23200000000000001</v>
          </cell>
        </row>
        <row r="2323">
          <cell r="AU2323">
            <v>0.2321</v>
          </cell>
        </row>
        <row r="2324">
          <cell r="AU2324">
            <v>0.23219999999999999</v>
          </cell>
        </row>
        <row r="2325">
          <cell r="AU2325">
            <v>0.23230000000000001</v>
          </cell>
        </row>
        <row r="2326">
          <cell r="AU2326">
            <v>0.2324</v>
          </cell>
        </row>
        <row r="2327">
          <cell r="AU2327">
            <v>0.23250000000000001</v>
          </cell>
        </row>
        <row r="2328">
          <cell r="AU2328">
            <v>0.2326</v>
          </cell>
        </row>
        <row r="2329">
          <cell r="AU2329">
            <v>0.23269999999999999</v>
          </cell>
        </row>
        <row r="2330">
          <cell r="AU2330">
            <v>0.23280000000000001</v>
          </cell>
        </row>
        <row r="2331">
          <cell r="AU2331">
            <v>0.2329</v>
          </cell>
        </row>
        <row r="2332">
          <cell r="AU2332">
            <v>0.23300000000000001</v>
          </cell>
        </row>
        <row r="2333">
          <cell r="AU2333">
            <v>0.2331</v>
          </cell>
        </row>
        <row r="2334">
          <cell r="AU2334">
            <v>0.23319999999999999</v>
          </cell>
        </row>
        <row r="2335">
          <cell r="AU2335">
            <v>0.23330000000000001</v>
          </cell>
        </row>
        <row r="2336">
          <cell r="AU2336">
            <v>0.2334</v>
          </cell>
        </row>
        <row r="2337">
          <cell r="AU2337">
            <v>0.23350000000000001</v>
          </cell>
        </row>
        <row r="2338">
          <cell r="AU2338">
            <v>0.2336</v>
          </cell>
        </row>
        <row r="2339">
          <cell r="AU2339">
            <v>0.23369999999999999</v>
          </cell>
        </row>
        <row r="2340">
          <cell r="AU2340">
            <v>0.23380000000000001</v>
          </cell>
        </row>
        <row r="2341">
          <cell r="AU2341">
            <v>0.2339</v>
          </cell>
        </row>
        <row r="2342">
          <cell r="AU2342">
            <v>0.23400000000000001</v>
          </cell>
        </row>
        <row r="2343">
          <cell r="AU2343">
            <v>0.2341</v>
          </cell>
        </row>
        <row r="2344">
          <cell r="AU2344">
            <v>0.23419999999999999</v>
          </cell>
        </row>
        <row r="2345">
          <cell r="AU2345">
            <v>0.23430000000000001</v>
          </cell>
        </row>
        <row r="2346">
          <cell r="AU2346">
            <v>0.2344</v>
          </cell>
        </row>
        <row r="2347">
          <cell r="AU2347">
            <v>0.23449999999999999</v>
          </cell>
        </row>
        <row r="2348">
          <cell r="AU2348">
            <v>0.2346</v>
          </cell>
        </row>
        <row r="2349">
          <cell r="AU2349">
            <v>0.23469999999999999</v>
          </cell>
        </row>
        <row r="2350">
          <cell r="AU2350">
            <v>0.23480000000000001</v>
          </cell>
        </row>
        <row r="2351">
          <cell r="AU2351">
            <v>0.2349</v>
          </cell>
        </row>
        <row r="2352">
          <cell r="AU2352">
            <v>0.23499999999999999</v>
          </cell>
        </row>
        <row r="2353">
          <cell r="AU2353">
            <v>0.2351</v>
          </cell>
        </row>
        <row r="2354">
          <cell r="AU2354">
            <v>0.23519999999999999</v>
          </cell>
        </row>
        <row r="2355">
          <cell r="AU2355">
            <v>0.23530000000000001</v>
          </cell>
        </row>
        <row r="2356">
          <cell r="AU2356">
            <v>0.2354</v>
          </cell>
        </row>
        <row r="2357">
          <cell r="AU2357">
            <v>0.23549999999999999</v>
          </cell>
        </row>
        <row r="2358">
          <cell r="AU2358">
            <v>0.2356</v>
          </cell>
        </row>
        <row r="2359">
          <cell r="AU2359">
            <v>0.23569999999999999</v>
          </cell>
        </row>
        <row r="2360">
          <cell r="AU2360">
            <v>0.23580000000000001</v>
          </cell>
        </row>
        <row r="2361">
          <cell r="AU2361">
            <v>0.2359</v>
          </cell>
        </row>
        <row r="2362">
          <cell r="AU2362">
            <v>0.23599999999999999</v>
          </cell>
        </row>
        <row r="2363">
          <cell r="AU2363">
            <v>0.2361</v>
          </cell>
        </row>
        <row r="2364">
          <cell r="AU2364">
            <v>0.23619999999999999</v>
          </cell>
        </row>
        <row r="2365">
          <cell r="AU2365">
            <v>0.23630000000000001</v>
          </cell>
        </row>
        <row r="2366">
          <cell r="AU2366">
            <v>0.2364</v>
          </cell>
        </row>
        <row r="2367">
          <cell r="AU2367">
            <v>0.23649999999999999</v>
          </cell>
        </row>
        <row r="2368">
          <cell r="AU2368">
            <v>0.2366</v>
          </cell>
        </row>
        <row r="2369">
          <cell r="AU2369">
            <v>0.23669999999999999</v>
          </cell>
        </row>
        <row r="2370">
          <cell r="AU2370">
            <v>0.23680000000000001</v>
          </cell>
        </row>
        <row r="2371">
          <cell r="AU2371">
            <v>0.2369</v>
          </cell>
        </row>
        <row r="2372">
          <cell r="AU2372">
            <v>0.23699999999999999</v>
          </cell>
        </row>
        <row r="2373">
          <cell r="AU2373">
            <v>0.23710000000000001</v>
          </cell>
        </row>
        <row r="2374">
          <cell r="AU2374">
            <v>0.23719999999999999</v>
          </cell>
        </row>
        <row r="2375">
          <cell r="AU2375">
            <v>0.23730000000000001</v>
          </cell>
        </row>
        <row r="2376">
          <cell r="AU2376">
            <v>0.2374</v>
          </cell>
        </row>
        <row r="2377">
          <cell r="AU2377">
            <v>0.23749999999999999</v>
          </cell>
        </row>
        <row r="2378">
          <cell r="AU2378">
            <v>0.23760000000000001</v>
          </cell>
        </row>
        <row r="2379">
          <cell r="AU2379">
            <v>0.23769999999999999</v>
          </cell>
        </row>
        <row r="2380">
          <cell r="AU2380">
            <v>0.23780000000000001</v>
          </cell>
        </row>
        <row r="2381">
          <cell r="AU2381">
            <v>0.2379</v>
          </cell>
        </row>
        <row r="2382">
          <cell r="AU2382">
            <v>0.23799999999999999</v>
          </cell>
        </row>
        <row r="2383">
          <cell r="AU2383">
            <v>0.23810000000000001</v>
          </cell>
        </row>
        <row r="2384">
          <cell r="AU2384">
            <v>0.2382</v>
          </cell>
        </row>
        <row r="2385">
          <cell r="AU2385">
            <v>0.23830000000000001</v>
          </cell>
        </row>
        <row r="2386">
          <cell r="AU2386">
            <v>0.2384</v>
          </cell>
        </row>
        <row r="2387">
          <cell r="AU2387">
            <v>0.23849999999999999</v>
          </cell>
        </row>
        <row r="2388">
          <cell r="AU2388">
            <v>0.23860000000000001</v>
          </cell>
        </row>
        <row r="2389">
          <cell r="AU2389">
            <v>0.2387</v>
          </cell>
        </row>
        <row r="2390">
          <cell r="AU2390">
            <v>0.23880000000000001</v>
          </cell>
        </row>
        <row r="2391">
          <cell r="AU2391">
            <v>0.2389</v>
          </cell>
        </row>
        <row r="2392">
          <cell r="AU2392">
            <v>0.23899999999999999</v>
          </cell>
        </row>
        <row r="2393">
          <cell r="AU2393">
            <v>0.23910000000000001</v>
          </cell>
        </row>
        <row r="2394">
          <cell r="AU2394">
            <v>0.2392</v>
          </cell>
        </row>
        <row r="2395">
          <cell r="AU2395">
            <v>0.23930000000000001</v>
          </cell>
        </row>
        <row r="2396">
          <cell r="AU2396">
            <v>0.2394</v>
          </cell>
        </row>
        <row r="2397">
          <cell r="AU2397">
            <v>0.23949999999999999</v>
          </cell>
        </row>
        <row r="2398">
          <cell r="AU2398">
            <v>0.23960000000000001</v>
          </cell>
        </row>
        <row r="2399">
          <cell r="AU2399">
            <v>0.2397</v>
          </cell>
        </row>
        <row r="2400">
          <cell r="AU2400">
            <v>0.23980000000000001</v>
          </cell>
        </row>
        <row r="2401">
          <cell r="AU2401">
            <v>0.2399</v>
          </cell>
        </row>
        <row r="2402">
          <cell r="AU2402">
            <v>0.24</v>
          </cell>
        </row>
        <row r="2403">
          <cell r="AU2403">
            <v>0.24010000000000001</v>
          </cell>
        </row>
        <row r="2404">
          <cell r="AU2404">
            <v>0.2402</v>
          </cell>
        </row>
        <row r="2405">
          <cell r="AU2405">
            <v>0.24030000000000001</v>
          </cell>
        </row>
        <row r="2406">
          <cell r="AU2406">
            <v>0.2404</v>
          </cell>
        </row>
        <row r="2407">
          <cell r="AU2407">
            <v>0.24049999999999999</v>
          </cell>
        </row>
        <row r="2408">
          <cell r="AU2408">
            <v>0.24060000000000001</v>
          </cell>
        </row>
        <row r="2409">
          <cell r="AU2409">
            <v>0.2407</v>
          </cell>
        </row>
        <row r="2410">
          <cell r="AU2410">
            <v>0.24079999999999999</v>
          </cell>
        </row>
        <row r="2411">
          <cell r="AU2411">
            <v>0.2409</v>
          </cell>
        </row>
        <row r="2412">
          <cell r="AU2412">
            <v>0.24099999999999999</v>
          </cell>
        </row>
        <row r="2413">
          <cell r="AU2413">
            <v>0.24110000000000001</v>
          </cell>
        </row>
        <row r="2414">
          <cell r="AU2414">
            <v>0.2412</v>
          </cell>
        </row>
        <row r="2415">
          <cell r="AU2415">
            <v>0.24129999999999999</v>
          </cell>
        </row>
        <row r="2416">
          <cell r="AU2416">
            <v>0.2414</v>
          </cell>
        </row>
        <row r="2417">
          <cell r="AU2417">
            <v>0.24149999999999999</v>
          </cell>
        </row>
        <row r="2418">
          <cell r="AU2418">
            <v>0.24160000000000001</v>
          </cell>
        </row>
        <row r="2419">
          <cell r="AU2419">
            <v>0.2417</v>
          </cell>
        </row>
        <row r="2420">
          <cell r="AU2420">
            <v>0.24179999999999999</v>
          </cell>
        </row>
        <row r="2421">
          <cell r="AU2421">
            <v>0.2419</v>
          </cell>
        </row>
        <row r="2422">
          <cell r="AU2422">
            <v>0.24199999999999999</v>
          </cell>
        </row>
        <row r="2423">
          <cell r="AU2423">
            <v>0.24210000000000001</v>
          </cell>
        </row>
        <row r="2424">
          <cell r="AU2424">
            <v>0.2422</v>
          </cell>
        </row>
        <row r="2425">
          <cell r="AU2425">
            <v>0.24229999999999999</v>
          </cell>
        </row>
        <row r="2426">
          <cell r="AU2426">
            <v>0.2424</v>
          </cell>
        </row>
        <row r="2427">
          <cell r="AU2427">
            <v>0.24249999999999999</v>
          </cell>
        </row>
        <row r="2428">
          <cell r="AU2428">
            <v>0.24260000000000001</v>
          </cell>
        </row>
        <row r="2429">
          <cell r="AU2429">
            <v>0.2427</v>
          </cell>
        </row>
        <row r="2430">
          <cell r="AU2430">
            <v>0.24279999999999999</v>
          </cell>
        </row>
        <row r="2431">
          <cell r="AU2431">
            <v>0.2429</v>
          </cell>
        </row>
        <row r="2432">
          <cell r="AU2432">
            <v>0.24299999999999999</v>
          </cell>
        </row>
        <row r="2433">
          <cell r="AU2433">
            <v>0.24310000000000001</v>
          </cell>
        </row>
        <row r="2434">
          <cell r="AU2434">
            <v>0.2432</v>
          </cell>
        </row>
        <row r="2435">
          <cell r="AU2435">
            <v>0.24329999999999999</v>
          </cell>
        </row>
        <row r="2436">
          <cell r="AU2436">
            <v>0.24340000000000001</v>
          </cell>
        </row>
        <row r="2437">
          <cell r="AU2437">
            <v>0.24349999999999999</v>
          </cell>
        </row>
        <row r="2438">
          <cell r="AU2438">
            <v>0.24360000000000001</v>
          </cell>
        </row>
        <row r="2439">
          <cell r="AU2439">
            <v>0.2437</v>
          </cell>
        </row>
        <row r="2440">
          <cell r="AU2440">
            <v>0.24379999999999999</v>
          </cell>
        </row>
        <row r="2441">
          <cell r="AU2441">
            <v>0.24390000000000001</v>
          </cell>
        </row>
        <row r="2442">
          <cell r="AU2442">
            <v>0.24399999999999999</v>
          </cell>
        </row>
        <row r="2443">
          <cell r="AU2443">
            <v>0.24410000000000001</v>
          </cell>
        </row>
        <row r="2444">
          <cell r="AU2444">
            <v>0.2442</v>
          </cell>
        </row>
        <row r="2445">
          <cell r="AU2445">
            <v>0.24429999999999999</v>
          </cell>
        </row>
        <row r="2446">
          <cell r="AU2446">
            <v>0.24440000000000001</v>
          </cell>
        </row>
        <row r="2447">
          <cell r="AU2447">
            <v>0.2445</v>
          </cell>
        </row>
        <row r="2448">
          <cell r="AU2448">
            <v>0.24460000000000001</v>
          </cell>
        </row>
        <row r="2449">
          <cell r="AU2449">
            <v>0.2447</v>
          </cell>
        </row>
        <row r="2450">
          <cell r="AU2450">
            <v>0.24479999999999999</v>
          </cell>
        </row>
        <row r="2451">
          <cell r="AU2451">
            <v>0.24490000000000001</v>
          </cell>
        </row>
        <row r="2452">
          <cell r="AU2452">
            <v>0.245</v>
          </cell>
        </row>
        <row r="2453">
          <cell r="AU2453">
            <v>0.24510000000000001</v>
          </cell>
        </row>
        <row r="2454">
          <cell r="AU2454">
            <v>0.2452</v>
          </cell>
        </row>
        <row r="2455">
          <cell r="AU2455">
            <v>0.24529999999999999</v>
          </cell>
        </row>
        <row r="2456">
          <cell r="AU2456">
            <v>0.24540000000000001</v>
          </cell>
        </row>
        <row r="2457">
          <cell r="AU2457">
            <v>0.2455</v>
          </cell>
        </row>
        <row r="2458">
          <cell r="AU2458">
            <v>0.24560000000000001</v>
          </cell>
        </row>
        <row r="2459">
          <cell r="AU2459">
            <v>0.2457</v>
          </cell>
        </row>
        <row r="2460">
          <cell r="AU2460">
            <v>0.24579999999999999</v>
          </cell>
        </row>
        <row r="2461">
          <cell r="AU2461">
            <v>0.24590000000000001</v>
          </cell>
        </row>
        <row r="2462">
          <cell r="AU2462">
            <v>0.246</v>
          </cell>
        </row>
        <row r="2463">
          <cell r="AU2463">
            <v>0.24610000000000001</v>
          </cell>
        </row>
        <row r="2464">
          <cell r="AU2464">
            <v>0.2462</v>
          </cell>
        </row>
        <row r="2465">
          <cell r="AU2465">
            <v>0.24629999999999999</v>
          </cell>
        </row>
        <row r="2466">
          <cell r="AU2466">
            <v>0.24640000000000001</v>
          </cell>
        </row>
        <row r="2467">
          <cell r="AU2467">
            <v>0.2465</v>
          </cell>
        </row>
        <row r="2468">
          <cell r="AU2468">
            <v>0.24660000000000001</v>
          </cell>
        </row>
        <row r="2469">
          <cell r="AU2469">
            <v>0.2467</v>
          </cell>
        </row>
        <row r="2470">
          <cell r="AU2470">
            <v>0.24679999999999999</v>
          </cell>
        </row>
        <row r="2471">
          <cell r="AU2471">
            <v>0.24690000000000001</v>
          </cell>
        </row>
        <row r="2472">
          <cell r="AU2472">
            <v>0.247</v>
          </cell>
        </row>
        <row r="2473">
          <cell r="AU2473">
            <v>0.24709999999999999</v>
          </cell>
        </row>
        <row r="2474">
          <cell r="AU2474">
            <v>0.2472</v>
          </cell>
        </row>
        <row r="2475">
          <cell r="AU2475">
            <v>0.24729999999999999</v>
          </cell>
        </row>
        <row r="2476">
          <cell r="AU2476">
            <v>0.24740000000000001</v>
          </cell>
        </row>
        <row r="2477">
          <cell r="AU2477">
            <v>0.2475</v>
          </cell>
        </row>
        <row r="2478">
          <cell r="AU2478">
            <v>0.24759999999999999</v>
          </cell>
        </row>
        <row r="2479">
          <cell r="AU2479">
            <v>0.2477</v>
          </cell>
        </row>
        <row r="2480">
          <cell r="AU2480">
            <v>0.24779999999999999</v>
          </cell>
        </row>
        <row r="2481">
          <cell r="AU2481">
            <v>0.24790000000000001</v>
          </cell>
        </row>
        <row r="2482">
          <cell r="AU2482">
            <v>0.248</v>
          </cell>
        </row>
        <row r="2483">
          <cell r="AU2483">
            <v>0.24809999999999999</v>
          </cell>
        </row>
        <row r="2484">
          <cell r="AU2484">
            <v>0.2482</v>
          </cell>
        </row>
        <row r="2485">
          <cell r="AU2485">
            <v>0.24829999999999999</v>
          </cell>
        </row>
        <row r="2486">
          <cell r="AU2486">
            <v>0.24840000000000001</v>
          </cell>
        </row>
        <row r="2487">
          <cell r="AU2487">
            <v>0.2485</v>
          </cell>
        </row>
        <row r="2488">
          <cell r="AU2488">
            <v>0.24859999999999999</v>
          </cell>
        </row>
        <row r="2489">
          <cell r="AU2489">
            <v>0.2487</v>
          </cell>
        </row>
        <row r="2490">
          <cell r="AU2490">
            <v>0.24879999999999999</v>
          </cell>
        </row>
        <row r="2491">
          <cell r="AU2491">
            <v>0.24890000000000001</v>
          </cell>
        </row>
        <row r="2492">
          <cell r="AU2492">
            <v>0.249</v>
          </cell>
        </row>
        <row r="2493">
          <cell r="AU2493">
            <v>0.24909999999999999</v>
          </cell>
        </row>
        <row r="2494">
          <cell r="AU2494">
            <v>0.2492</v>
          </cell>
        </row>
        <row r="2495">
          <cell r="AU2495">
            <v>0.24929999999999999</v>
          </cell>
        </row>
        <row r="2496">
          <cell r="AU2496">
            <v>0.24940000000000001</v>
          </cell>
        </row>
        <row r="2497">
          <cell r="AU2497">
            <v>0.2495</v>
          </cell>
        </row>
        <row r="2498">
          <cell r="AU2498">
            <v>0.24959999999999999</v>
          </cell>
        </row>
        <row r="2499">
          <cell r="AU2499">
            <v>0.24970000000000001</v>
          </cell>
        </row>
        <row r="2500">
          <cell r="AU2500">
            <v>0.24979999999999999</v>
          </cell>
        </row>
        <row r="2501">
          <cell r="AU2501">
            <v>0.24990000000000001</v>
          </cell>
        </row>
        <row r="2502">
          <cell r="AU2502">
            <v>0.25</v>
          </cell>
        </row>
        <row r="2503">
          <cell r="AU2503">
            <v>0.25009999999999999</v>
          </cell>
        </row>
        <row r="2504">
          <cell r="AU2504">
            <v>0.25019999999999998</v>
          </cell>
        </row>
        <row r="2505">
          <cell r="AU2505">
            <v>0.25030000000000002</v>
          </cell>
        </row>
        <row r="2506">
          <cell r="AU2506">
            <v>0.25040000000000001</v>
          </cell>
        </row>
        <row r="2507">
          <cell r="AU2507">
            <v>0.2505</v>
          </cell>
        </row>
        <row r="2508">
          <cell r="AU2508">
            <v>0.25059999999999999</v>
          </cell>
        </row>
        <row r="2509">
          <cell r="AU2509">
            <v>0.25069999999999998</v>
          </cell>
        </row>
        <row r="2510">
          <cell r="AU2510">
            <v>0.25080000000000002</v>
          </cell>
        </row>
        <row r="2511">
          <cell r="AU2511">
            <v>0.25090000000000001</v>
          </cell>
        </row>
        <row r="2512">
          <cell r="AU2512">
            <v>0.251</v>
          </cell>
        </row>
        <row r="2513">
          <cell r="AU2513">
            <v>0.25109999999999999</v>
          </cell>
        </row>
        <row r="2514">
          <cell r="AU2514">
            <v>0.25119999999999998</v>
          </cell>
        </row>
        <row r="2515">
          <cell r="AU2515">
            <v>0.25130000000000002</v>
          </cell>
        </row>
        <row r="2516">
          <cell r="AU2516">
            <v>0.25140000000000001</v>
          </cell>
        </row>
        <row r="2517">
          <cell r="AU2517">
            <v>0.2515</v>
          </cell>
        </row>
        <row r="2518">
          <cell r="AU2518">
            <v>0.25159999999999999</v>
          </cell>
        </row>
        <row r="2519">
          <cell r="AU2519">
            <v>0.25169999999999998</v>
          </cell>
        </row>
        <row r="2520">
          <cell r="AU2520">
            <v>0.25180000000000002</v>
          </cell>
        </row>
        <row r="2521">
          <cell r="AU2521">
            <v>0.25190000000000001</v>
          </cell>
        </row>
        <row r="2522">
          <cell r="AU2522">
            <v>0.252</v>
          </cell>
        </row>
        <row r="2523">
          <cell r="AU2523">
            <v>0.25209999999999999</v>
          </cell>
        </row>
        <row r="2524">
          <cell r="AU2524">
            <v>0.25219999999999998</v>
          </cell>
        </row>
        <row r="2525">
          <cell r="AU2525">
            <v>0.25230000000000002</v>
          </cell>
        </row>
        <row r="2526">
          <cell r="AU2526">
            <v>0.25240000000000001</v>
          </cell>
        </row>
        <row r="2527">
          <cell r="AU2527">
            <v>0.2525</v>
          </cell>
        </row>
        <row r="2528">
          <cell r="AU2528">
            <v>0.25259999999999999</v>
          </cell>
        </row>
        <row r="2529">
          <cell r="AU2529">
            <v>0.25269999999999998</v>
          </cell>
        </row>
        <row r="2530">
          <cell r="AU2530">
            <v>0.25280000000000002</v>
          </cell>
        </row>
        <row r="2531">
          <cell r="AU2531">
            <v>0.25290000000000001</v>
          </cell>
        </row>
        <row r="2532">
          <cell r="AU2532">
            <v>0.253</v>
          </cell>
        </row>
        <row r="2533">
          <cell r="AU2533">
            <v>0.25309999999999999</v>
          </cell>
        </row>
        <row r="2534">
          <cell r="AU2534">
            <v>0.25319999999999998</v>
          </cell>
        </row>
        <row r="2535">
          <cell r="AU2535">
            <v>0.25330000000000003</v>
          </cell>
        </row>
        <row r="2536">
          <cell r="AU2536">
            <v>0.25340000000000001</v>
          </cell>
        </row>
        <row r="2537">
          <cell r="AU2537">
            <v>0.2535</v>
          </cell>
        </row>
        <row r="2538">
          <cell r="AU2538">
            <v>0.25359999999999999</v>
          </cell>
        </row>
        <row r="2539">
          <cell r="AU2539">
            <v>0.25369999999999998</v>
          </cell>
        </row>
        <row r="2540">
          <cell r="AU2540">
            <v>0.25380000000000003</v>
          </cell>
        </row>
        <row r="2541">
          <cell r="AU2541">
            <v>0.25390000000000001</v>
          </cell>
        </row>
        <row r="2542">
          <cell r="AU2542">
            <v>0.254</v>
          </cell>
        </row>
        <row r="2543">
          <cell r="AU2543">
            <v>0.25409999999999999</v>
          </cell>
        </row>
        <row r="2544">
          <cell r="AU2544">
            <v>0.25419999999999998</v>
          </cell>
        </row>
        <row r="2545">
          <cell r="AU2545">
            <v>0.25430000000000003</v>
          </cell>
        </row>
        <row r="2546">
          <cell r="AU2546">
            <v>0.25440000000000002</v>
          </cell>
        </row>
        <row r="2547">
          <cell r="AU2547">
            <v>0.2545</v>
          </cell>
        </row>
        <row r="2548">
          <cell r="AU2548">
            <v>0.25459999999999999</v>
          </cell>
        </row>
        <row r="2549">
          <cell r="AU2549">
            <v>0.25469999999999998</v>
          </cell>
        </row>
        <row r="2550">
          <cell r="AU2550">
            <v>0.25480000000000003</v>
          </cell>
        </row>
        <row r="2551">
          <cell r="AU2551">
            <v>0.25490000000000002</v>
          </cell>
        </row>
        <row r="2552">
          <cell r="AU2552">
            <v>0.255</v>
          </cell>
        </row>
        <row r="2553">
          <cell r="AU2553">
            <v>0.25509999999999999</v>
          </cell>
        </row>
        <row r="2554">
          <cell r="AU2554">
            <v>0.25519999999999998</v>
          </cell>
        </row>
        <row r="2555">
          <cell r="AU2555">
            <v>0.25530000000000003</v>
          </cell>
        </row>
        <row r="2556">
          <cell r="AU2556">
            <v>0.25540000000000002</v>
          </cell>
        </row>
        <row r="2557">
          <cell r="AU2557">
            <v>0.2555</v>
          </cell>
        </row>
        <row r="2558">
          <cell r="AU2558">
            <v>0.25559999999999999</v>
          </cell>
        </row>
        <row r="2559">
          <cell r="AU2559">
            <v>0.25569999999999998</v>
          </cell>
        </row>
        <row r="2560">
          <cell r="AU2560">
            <v>0.25580000000000003</v>
          </cell>
        </row>
        <row r="2561">
          <cell r="AU2561">
            <v>0.25590000000000002</v>
          </cell>
        </row>
        <row r="2562">
          <cell r="AU2562">
            <v>0.25600000000000001</v>
          </cell>
        </row>
        <row r="2563">
          <cell r="AU2563">
            <v>0.25609999999999999</v>
          </cell>
        </row>
        <row r="2564">
          <cell r="AU2564">
            <v>0.25619999999999998</v>
          </cell>
        </row>
        <row r="2565">
          <cell r="AU2565">
            <v>0.25629999999999997</v>
          </cell>
        </row>
        <row r="2566">
          <cell r="AU2566">
            <v>0.25640000000000002</v>
          </cell>
        </row>
        <row r="2567">
          <cell r="AU2567">
            <v>0.25650000000000001</v>
          </cell>
        </row>
        <row r="2568">
          <cell r="AU2568">
            <v>0.25659999999999999</v>
          </cell>
        </row>
        <row r="2569">
          <cell r="AU2569">
            <v>0.25669999999999998</v>
          </cell>
        </row>
        <row r="2570">
          <cell r="AU2570">
            <v>0.25679999999999997</v>
          </cell>
        </row>
        <row r="2571">
          <cell r="AU2571">
            <v>0.25690000000000002</v>
          </cell>
        </row>
        <row r="2572">
          <cell r="AU2572">
            <v>0.25700000000000001</v>
          </cell>
        </row>
        <row r="2573">
          <cell r="AU2573">
            <v>0.2571</v>
          </cell>
        </row>
        <row r="2574">
          <cell r="AU2574">
            <v>0.25719999999999998</v>
          </cell>
        </row>
        <row r="2575">
          <cell r="AU2575">
            <v>0.25729999999999997</v>
          </cell>
        </row>
        <row r="2576">
          <cell r="AU2576">
            <v>0.25740000000000002</v>
          </cell>
        </row>
        <row r="2577">
          <cell r="AU2577">
            <v>0.25750000000000001</v>
          </cell>
        </row>
        <row r="2578">
          <cell r="AU2578">
            <v>0.2576</v>
          </cell>
        </row>
        <row r="2579">
          <cell r="AU2579">
            <v>0.25769999999999998</v>
          </cell>
        </row>
        <row r="2580">
          <cell r="AU2580">
            <v>0.25779999999999997</v>
          </cell>
        </row>
        <row r="2581">
          <cell r="AU2581">
            <v>0.25790000000000002</v>
          </cell>
        </row>
        <row r="2582">
          <cell r="AU2582">
            <v>0.25800000000000001</v>
          </cell>
        </row>
        <row r="2583">
          <cell r="AU2583">
            <v>0.2581</v>
          </cell>
        </row>
        <row r="2584">
          <cell r="AU2584">
            <v>0.25819999999999999</v>
          </cell>
        </row>
        <row r="2585">
          <cell r="AU2585">
            <v>0.25829999999999997</v>
          </cell>
        </row>
        <row r="2586">
          <cell r="AU2586">
            <v>0.25840000000000002</v>
          </cell>
        </row>
        <row r="2587">
          <cell r="AU2587">
            <v>0.25850000000000001</v>
          </cell>
        </row>
        <row r="2588">
          <cell r="AU2588">
            <v>0.2586</v>
          </cell>
        </row>
        <row r="2589">
          <cell r="AU2589">
            <v>0.25869999999999999</v>
          </cell>
        </row>
        <row r="2590">
          <cell r="AU2590">
            <v>0.25879999999999997</v>
          </cell>
        </row>
        <row r="2591">
          <cell r="AU2591">
            <v>0.25890000000000002</v>
          </cell>
        </row>
        <row r="2592">
          <cell r="AU2592">
            <v>0.25900000000000001</v>
          </cell>
        </row>
        <row r="2593">
          <cell r="AU2593">
            <v>0.2591</v>
          </cell>
        </row>
        <row r="2594">
          <cell r="AU2594">
            <v>0.25919999999999999</v>
          </cell>
        </row>
        <row r="2595">
          <cell r="AU2595">
            <v>0.25929999999999997</v>
          </cell>
        </row>
        <row r="2596">
          <cell r="AU2596">
            <v>0.25940000000000002</v>
          </cell>
        </row>
        <row r="2597">
          <cell r="AU2597">
            <v>0.25950000000000001</v>
          </cell>
        </row>
        <row r="2598">
          <cell r="AU2598">
            <v>0.2596</v>
          </cell>
        </row>
        <row r="2599">
          <cell r="AU2599">
            <v>0.25969999999999999</v>
          </cell>
        </row>
        <row r="2600">
          <cell r="AU2600">
            <v>0.25979999999999998</v>
          </cell>
        </row>
        <row r="2601">
          <cell r="AU2601">
            <v>0.25990000000000002</v>
          </cell>
        </row>
        <row r="2602">
          <cell r="AU2602">
            <v>0.26</v>
          </cell>
        </row>
        <row r="2603">
          <cell r="AU2603">
            <v>0.2601</v>
          </cell>
        </row>
        <row r="2604">
          <cell r="AU2604">
            <v>0.26019999999999999</v>
          </cell>
        </row>
        <row r="2605">
          <cell r="AU2605">
            <v>0.26029999999999998</v>
          </cell>
        </row>
        <row r="2606">
          <cell r="AU2606">
            <v>0.26040000000000002</v>
          </cell>
        </row>
        <row r="2607">
          <cell r="AU2607">
            <v>0.26050000000000001</v>
          </cell>
        </row>
        <row r="2608">
          <cell r="AU2608">
            <v>0.2606</v>
          </cell>
        </row>
        <row r="2609">
          <cell r="AU2609">
            <v>0.26069999999999999</v>
          </cell>
        </row>
        <row r="2610">
          <cell r="AU2610">
            <v>0.26079999999999998</v>
          </cell>
        </row>
        <row r="2611">
          <cell r="AU2611">
            <v>0.26090000000000002</v>
          </cell>
        </row>
        <row r="2612">
          <cell r="AU2612">
            <v>0.26100000000000001</v>
          </cell>
        </row>
        <row r="2613">
          <cell r="AU2613">
            <v>0.2611</v>
          </cell>
        </row>
        <row r="2614">
          <cell r="AU2614">
            <v>0.26119999999999999</v>
          </cell>
        </row>
        <row r="2615">
          <cell r="AU2615">
            <v>0.26129999999999998</v>
          </cell>
        </row>
        <row r="2616">
          <cell r="AU2616">
            <v>0.26140000000000002</v>
          </cell>
        </row>
        <row r="2617">
          <cell r="AU2617">
            <v>0.26150000000000001</v>
          </cell>
        </row>
        <row r="2618">
          <cell r="AU2618">
            <v>0.2616</v>
          </cell>
        </row>
        <row r="2619">
          <cell r="AU2619">
            <v>0.26169999999999999</v>
          </cell>
        </row>
        <row r="2620">
          <cell r="AU2620">
            <v>0.26179999999999998</v>
          </cell>
        </row>
        <row r="2621">
          <cell r="AU2621">
            <v>0.26190000000000002</v>
          </cell>
        </row>
        <row r="2622">
          <cell r="AU2622">
            <v>0.26200000000000001</v>
          </cell>
        </row>
        <row r="2623">
          <cell r="AU2623">
            <v>0.2621</v>
          </cell>
        </row>
        <row r="2624">
          <cell r="AU2624">
            <v>0.26219999999999999</v>
          </cell>
        </row>
        <row r="2625">
          <cell r="AU2625">
            <v>0.26229999999999998</v>
          </cell>
        </row>
        <row r="2626">
          <cell r="AU2626">
            <v>0.26240000000000002</v>
          </cell>
        </row>
        <row r="2627">
          <cell r="AU2627">
            <v>0.26250000000000001</v>
          </cell>
        </row>
        <row r="2628">
          <cell r="AU2628">
            <v>0.2626</v>
          </cell>
        </row>
        <row r="2629">
          <cell r="AU2629">
            <v>0.26269999999999999</v>
          </cell>
        </row>
        <row r="2630">
          <cell r="AU2630">
            <v>0.26279999999999998</v>
          </cell>
        </row>
        <row r="2631">
          <cell r="AU2631">
            <v>0.26290000000000002</v>
          </cell>
        </row>
        <row r="2632">
          <cell r="AU2632">
            <v>0.26300000000000001</v>
          </cell>
        </row>
        <row r="2633">
          <cell r="AU2633">
            <v>0.2631</v>
          </cell>
        </row>
        <row r="2634">
          <cell r="AU2634">
            <v>0.26319999999999999</v>
          </cell>
        </row>
        <row r="2635">
          <cell r="AU2635">
            <v>0.26329999999999998</v>
          </cell>
        </row>
        <row r="2636">
          <cell r="AU2636">
            <v>0.26340000000000002</v>
          </cell>
        </row>
        <row r="2637">
          <cell r="AU2637">
            <v>0.26350000000000001</v>
          </cell>
        </row>
        <row r="2638">
          <cell r="AU2638">
            <v>0.2636</v>
          </cell>
        </row>
        <row r="2639">
          <cell r="AU2639">
            <v>0.26369999999999999</v>
          </cell>
        </row>
        <row r="2640">
          <cell r="AU2640">
            <v>0.26379999999999998</v>
          </cell>
        </row>
        <row r="2641">
          <cell r="AU2641">
            <v>0.26390000000000002</v>
          </cell>
        </row>
        <row r="2642">
          <cell r="AU2642">
            <v>0.26400000000000001</v>
          </cell>
        </row>
        <row r="2643">
          <cell r="AU2643">
            <v>0.2641</v>
          </cell>
        </row>
        <row r="2644">
          <cell r="AU2644">
            <v>0.26419999999999999</v>
          </cell>
        </row>
        <row r="2645">
          <cell r="AU2645">
            <v>0.26429999999999998</v>
          </cell>
        </row>
        <row r="2646">
          <cell r="AU2646">
            <v>0.26440000000000002</v>
          </cell>
        </row>
        <row r="2647">
          <cell r="AU2647">
            <v>0.26450000000000001</v>
          </cell>
        </row>
        <row r="2648">
          <cell r="AU2648">
            <v>0.2646</v>
          </cell>
        </row>
        <row r="2649">
          <cell r="AU2649">
            <v>0.26469999999999999</v>
          </cell>
        </row>
        <row r="2650">
          <cell r="AU2650">
            <v>0.26479999999999998</v>
          </cell>
        </row>
        <row r="2651">
          <cell r="AU2651">
            <v>0.26490000000000002</v>
          </cell>
        </row>
        <row r="2652">
          <cell r="AU2652">
            <v>0.26500000000000001</v>
          </cell>
        </row>
        <row r="2653">
          <cell r="AU2653">
            <v>0.2651</v>
          </cell>
        </row>
        <row r="2654">
          <cell r="AU2654">
            <v>0.26519999999999999</v>
          </cell>
        </row>
        <row r="2655">
          <cell r="AU2655">
            <v>0.26529999999999998</v>
          </cell>
        </row>
        <row r="2656">
          <cell r="AU2656">
            <v>0.26540000000000002</v>
          </cell>
        </row>
        <row r="2657">
          <cell r="AU2657">
            <v>0.26550000000000001</v>
          </cell>
        </row>
        <row r="2658">
          <cell r="AU2658">
            <v>0.2656</v>
          </cell>
        </row>
        <row r="2659">
          <cell r="AU2659">
            <v>0.26569999999999999</v>
          </cell>
        </row>
        <row r="2660">
          <cell r="AU2660">
            <v>0.26579999999999998</v>
          </cell>
        </row>
        <row r="2661">
          <cell r="AU2661">
            <v>0.26590000000000003</v>
          </cell>
        </row>
        <row r="2662">
          <cell r="AU2662">
            <v>0.26600000000000001</v>
          </cell>
        </row>
        <row r="2663">
          <cell r="AU2663">
            <v>0.2661</v>
          </cell>
        </row>
        <row r="2664">
          <cell r="AU2664">
            <v>0.26619999999999999</v>
          </cell>
        </row>
        <row r="2665">
          <cell r="AU2665">
            <v>0.26629999999999998</v>
          </cell>
        </row>
        <row r="2666">
          <cell r="AU2666">
            <v>0.26640000000000003</v>
          </cell>
        </row>
        <row r="2667">
          <cell r="AU2667">
            <v>0.26650000000000001</v>
          </cell>
        </row>
        <row r="2668">
          <cell r="AU2668">
            <v>0.2666</v>
          </cell>
        </row>
        <row r="2669">
          <cell r="AU2669">
            <v>0.26669999999999999</v>
          </cell>
        </row>
        <row r="2670">
          <cell r="AU2670">
            <v>0.26679999999999998</v>
          </cell>
        </row>
        <row r="2671">
          <cell r="AU2671">
            <v>0.26690000000000003</v>
          </cell>
        </row>
        <row r="2672">
          <cell r="AU2672">
            <v>0.26700000000000002</v>
          </cell>
        </row>
        <row r="2673">
          <cell r="AU2673">
            <v>0.2671</v>
          </cell>
        </row>
        <row r="2674">
          <cell r="AU2674">
            <v>0.26719999999999999</v>
          </cell>
        </row>
        <row r="2675">
          <cell r="AU2675">
            <v>0.26729999999999998</v>
          </cell>
        </row>
        <row r="2676">
          <cell r="AU2676">
            <v>0.26740000000000003</v>
          </cell>
        </row>
        <row r="2677">
          <cell r="AU2677">
            <v>0.26750000000000002</v>
          </cell>
        </row>
        <row r="2678">
          <cell r="AU2678">
            <v>0.2676</v>
          </cell>
        </row>
        <row r="2679">
          <cell r="AU2679">
            <v>0.26769999999999999</v>
          </cell>
        </row>
        <row r="2680">
          <cell r="AU2680">
            <v>0.26779999999999998</v>
          </cell>
        </row>
        <row r="2681">
          <cell r="AU2681">
            <v>0.26790000000000003</v>
          </cell>
        </row>
        <row r="2682">
          <cell r="AU2682">
            <v>0.26800000000000002</v>
          </cell>
        </row>
        <row r="2683">
          <cell r="AU2683">
            <v>0.2681</v>
          </cell>
        </row>
        <row r="2684">
          <cell r="AU2684">
            <v>0.26819999999999999</v>
          </cell>
        </row>
        <row r="2685">
          <cell r="AU2685">
            <v>0.26829999999999998</v>
          </cell>
        </row>
        <row r="2686">
          <cell r="AU2686">
            <v>0.26840000000000003</v>
          </cell>
        </row>
        <row r="2687">
          <cell r="AU2687">
            <v>0.26850000000000002</v>
          </cell>
        </row>
        <row r="2688">
          <cell r="AU2688">
            <v>0.26860000000000001</v>
          </cell>
        </row>
        <row r="2689">
          <cell r="AU2689">
            <v>0.26869999999999999</v>
          </cell>
        </row>
        <row r="2690">
          <cell r="AU2690">
            <v>0.26879999999999998</v>
          </cell>
        </row>
        <row r="2691">
          <cell r="AU2691">
            <v>0.26889999999999997</v>
          </cell>
        </row>
        <row r="2692">
          <cell r="AU2692">
            <v>0.26900000000000002</v>
          </cell>
        </row>
        <row r="2693">
          <cell r="AU2693">
            <v>0.26910000000000001</v>
          </cell>
        </row>
        <row r="2694">
          <cell r="AU2694">
            <v>0.26919999999999999</v>
          </cell>
        </row>
        <row r="2695">
          <cell r="AU2695">
            <v>0.26929999999999998</v>
          </cell>
        </row>
        <row r="2696">
          <cell r="AU2696">
            <v>0.26939999999999997</v>
          </cell>
        </row>
        <row r="2697">
          <cell r="AU2697">
            <v>0.26950000000000002</v>
          </cell>
        </row>
        <row r="2698">
          <cell r="AU2698">
            <v>0.26960000000000001</v>
          </cell>
        </row>
        <row r="2699">
          <cell r="AU2699">
            <v>0.2697</v>
          </cell>
        </row>
        <row r="2700">
          <cell r="AU2700">
            <v>0.26979999999999998</v>
          </cell>
        </row>
        <row r="2701">
          <cell r="AU2701">
            <v>0.26989999999999997</v>
          </cell>
        </row>
        <row r="2702">
          <cell r="AU2702">
            <v>0.27</v>
          </cell>
        </row>
        <row r="2703">
          <cell r="AU2703">
            <v>0.27010000000000001</v>
          </cell>
        </row>
        <row r="2704">
          <cell r="AU2704">
            <v>0.2702</v>
          </cell>
        </row>
        <row r="2705">
          <cell r="AU2705">
            <v>0.27029999999999998</v>
          </cell>
        </row>
        <row r="2706">
          <cell r="AU2706">
            <v>0.27039999999999997</v>
          </cell>
        </row>
        <row r="2707">
          <cell r="AU2707">
            <v>0.27050000000000002</v>
          </cell>
        </row>
        <row r="2708">
          <cell r="AU2708">
            <v>0.27060000000000001</v>
          </cell>
        </row>
        <row r="2709">
          <cell r="AU2709">
            <v>0.2707</v>
          </cell>
        </row>
        <row r="2710">
          <cell r="AU2710">
            <v>0.27079999999999999</v>
          </cell>
        </row>
        <row r="2711">
          <cell r="AU2711">
            <v>0.27089999999999997</v>
          </cell>
        </row>
        <row r="2712">
          <cell r="AU2712">
            <v>0.27100000000000002</v>
          </cell>
        </row>
        <row r="2713">
          <cell r="AU2713">
            <v>0.27110000000000001</v>
          </cell>
        </row>
        <row r="2714">
          <cell r="AU2714">
            <v>0.2712</v>
          </cell>
        </row>
        <row r="2715">
          <cell r="AU2715">
            <v>0.27129999999999999</v>
          </cell>
        </row>
        <row r="2716">
          <cell r="AU2716">
            <v>0.27139999999999997</v>
          </cell>
        </row>
        <row r="2717">
          <cell r="AU2717">
            <v>0.27150000000000002</v>
          </cell>
        </row>
        <row r="2718">
          <cell r="AU2718">
            <v>0.27160000000000001</v>
          </cell>
        </row>
        <row r="2719">
          <cell r="AU2719">
            <v>0.2717</v>
          </cell>
        </row>
        <row r="2720">
          <cell r="AU2720">
            <v>0.27179999999999999</v>
          </cell>
        </row>
        <row r="2721">
          <cell r="AU2721">
            <v>0.27189999999999998</v>
          </cell>
        </row>
        <row r="2722">
          <cell r="AU2722">
            <v>0.27200000000000002</v>
          </cell>
        </row>
        <row r="2723">
          <cell r="AU2723">
            <v>0.27210000000000001</v>
          </cell>
        </row>
        <row r="2724">
          <cell r="AU2724">
            <v>0.2722</v>
          </cell>
        </row>
        <row r="2725">
          <cell r="AU2725">
            <v>0.27229999999999999</v>
          </cell>
        </row>
        <row r="2726">
          <cell r="AU2726">
            <v>0.27239999999999998</v>
          </cell>
        </row>
        <row r="2727">
          <cell r="AU2727">
            <v>0.27250000000000002</v>
          </cell>
        </row>
        <row r="2728">
          <cell r="AU2728">
            <v>0.27260000000000001</v>
          </cell>
        </row>
        <row r="2729">
          <cell r="AU2729">
            <v>0.2727</v>
          </cell>
        </row>
        <row r="2730">
          <cell r="AU2730">
            <v>0.27279999999999999</v>
          </cell>
        </row>
        <row r="2731">
          <cell r="AU2731">
            <v>0.27289999999999998</v>
          </cell>
        </row>
        <row r="2732">
          <cell r="AU2732">
            <v>0.27300000000000002</v>
          </cell>
        </row>
        <row r="2733">
          <cell r="AU2733">
            <v>0.27310000000000001</v>
          </cell>
        </row>
        <row r="2734">
          <cell r="AU2734">
            <v>0.2732</v>
          </cell>
        </row>
        <row r="2735">
          <cell r="AU2735">
            <v>0.27329999999999999</v>
          </cell>
        </row>
        <row r="2736">
          <cell r="AU2736">
            <v>0.27339999999999998</v>
          </cell>
        </row>
        <row r="2737">
          <cell r="AU2737">
            <v>0.27350000000000002</v>
          </cell>
        </row>
        <row r="2738">
          <cell r="AU2738">
            <v>0.27360000000000001</v>
          </cell>
        </row>
        <row r="2739">
          <cell r="AU2739">
            <v>0.2737</v>
          </cell>
        </row>
        <row r="2740">
          <cell r="AU2740">
            <v>0.27379999999999999</v>
          </cell>
        </row>
        <row r="2741">
          <cell r="AU2741">
            <v>0.27389999999999998</v>
          </cell>
        </row>
        <row r="2742">
          <cell r="AU2742">
            <v>0.27400000000000002</v>
          </cell>
        </row>
        <row r="2743">
          <cell r="AU2743">
            <v>0.27410000000000001</v>
          </cell>
        </row>
        <row r="2744">
          <cell r="AU2744">
            <v>0.2742</v>
          </cell>
        </row>
        <row r="2745">
          <cell r="AU2745">
            <v>0.27429999999999999</v>
          </cell>
        </row>
        <row r="2746">
          <cell r="AU2746">
            <v>0.27439999999999998</v>
          </cell>
        </row>
        <row r="2747">
          <cell r="AU2747">
            <v>0.27450000000000002</v>
          </cell>
        </row>
        <row r="2748">
          <cell r="AU2748">
            <v>0.27460000000000001</v>
          </cell>
        </row>
        <row r="2749">
          <cell r="AU2749">
            <v>0.2747</v>
          </cell>
        </row>
        <row r="2750">
          <cell r="AU2750">
            <v>0.27479999999999999</v>
          </cell>
        </row>
        <row r="2751">
          <cell r="AU2751">
            <v>0.27489999999999998</v>
          </cell>
        </row>
        <row r="2752">
          <cell r="AU2752">
            <v>0.27500000000000002</v>
          </cell>
        </row>
        <row r="2753">
          <cell r="AU2753">
            <v>0.27510000000000001</v>
          </cell>
        </row>
        <row r="2754">
          <cell r="AU2754">
            <v>0.2752</v>
          </cell>
        </row>
        <row r="2755">
          <cell r="AU2755">
            <v>0.27529999999999999</v>
          </cell>
        </row>
        <row r="2756">
          <cell r="AU2756">
            <v>0.27539999999999998</v>
          </cell>
        </row>
        <row r="2757">
          <cell r="AU2757">
            <v>0.27550000000000002</v>
          </cell>
        </row>
        <row r="2758">
          <cell r="AU2758">
            <v>0.27560000000000001</v>
          </cell>
        </row>
        <row r="2759">
          <cell r="AU2759">
            <v>0.2757</v>
          </cell>
        </row>
        <row r="2760">
          <cell r="AU2760">
            <v>0.27579999999999999</v>
          </cell>
        </row>
        <row r="2761">
          <cell r="AU2761">
            <v>0.27589999999999998</v>
          </cell>
        </row>
        <row r="2762">
          <cell r="AU2762">
            <v>0.27600000000000002</v>
          </cell>
        </row>
        <row r="2763">
          <cell r="AU2763">
            <v>0.27610000000000001</v>
          </cell>
        </row>
        <row r="2764">
          <cell r="AU2764">
            <v>0.2762</v>
          </cell>
        </row>
        <row r="2765">
          <cell r="AU2765">
            <v>0.27629999999999999</v>
          </cell>
        </row>
        <row r="2766">
          <cell r="AU2766">
            <v>0.27639999999999998</v>
          </cell>
        </row>
        <row r="2767">
          <cell r="AU2767">
            <v>0.27650000000000002</v>
          </cell>
        </row>
        <row r="2768">
          <cell r="AU2768">
            <v>0.27660000000000001</v>
          </cell>
        </row>
        <row r="2769">
          <cell r="AU2769">
            <v>0.2767</v>
          </cell>
        </row>
        <row r="2770">
          <cell r="AU2770">
            <v>0.27679999999999999</v>
          </cell>
        </row>
        <row r="2771">
          <cell r="AU2771">
            <v>0.27689999999999998</v>
          </cell>
        </row>
        <row r="2772">
          <cell r="AU2772">
            <v>0.27700000000000002</v>
          </cell>
        </row>
        <row r="2773">
          <cell r="AU2773">
            <v>0.27710000000000001</v>
          </cell>
        </row>
        <row r="2774">
          <cell r="AU2774">
            <v>0.2772</v>
          </cell>
        </row>
        <row r="2775">
          <cell r="AU2775">
            <v>0.27729999999999999</v>
          </cell>
        </row>
        <row r="2776">
          <cell r="AU2776">
            <v>0.27739999999999998</v>
          </cell>
        </row>
        <row r="2777">
          <cell r="AU2777">
            <v>0.27750000000000002</v>
          </cell>
        </row>
        <row r="2778">
          <cell r="AU2778">
            <v>0.27760000000000001</v>
          </cell>
        </row>
        <row r="2779">
          <cell r="AU2779">
            <v>0.2777</v>
          </cell>
        </row>
        <row r="2780">
          <cell r="AU2780">
            <v>0.27779999999999999</v>
          </cell>
        </row>
        <row r="2781">
          <cell r="AU2781">
            <v>0.27789999999999998</v>
          </cell>
        </row>
        <row r="2782">
          <cell r="AU2782">
            <v>0.27800000000000002</v>
          </cell>
        </row>
        <row r="2783">
          <cell r="AU2783">
            <v>0.27810000000000001</v>
          </cell>
        </row>
        <row r="2784">
          <cell r="AU2784">
            <v>0.2782</v>
          </cell>
        </row>
        <row r="2785">
          <cell r="AU2785">
            <v>0.27829999999999999</v>
          </cell>
        </row>
        <row r="2786">
          <cell r="AU2786">
            <v>0.27839999999999998</v>
          </cell>
        </row>
        <row r="2787">
          <cell r="AU2787">
            <v>0.27850000000000003</v>
          </cell>
        </row>
        <row r="2788">
          <cell r="AU2788">
            <v>0.27860000000000001</v>
          </cell>
        </row>
        <row r="2789">
          <cell r="AU2789">
            <v>0.2787</v>
          </cell>
        </row>
        <row r="2790">
          <cell r="AU2790">
            <v>0.27879999999999999</v>
          </cell>
        </row>
        <row r="2791">
          <cell r="AU2791">
            <v>0.27889999999999998</v>
          </cell>
        </row>
        <row r="2792">
          <cell r="AU2792">
            <v>0.27900000000000003</v>
          </cell>
        </row>
        <row r="2793">
          <cell r="AU2793">
            <v>0.27910000000000001</v>
          </cell>
        </row>
        <row r="2794">
          <cell r="AU2794">
            <v>0.2792</v>
          </cell>
        </row>
        <row r="2795">
          <cell r="AU2795">
            <v>0.27929999999999999</v>
          </cell>
        </row>
        <row r="2796">
          <cell r="AU2796">
            <v>0.27939999999999998</v>
          </cell>
        </row>
        <row r="2797">
          <cell r="AU2797">
            <v>0.27950000000000003</v>
          </cell>
        </row>
        <row r="2798">
          <cell r="AU2798">
            <v>0.27960000000000002</v>
          </cell>
        </row>
        <row r="2799">
          <cell r="AU2799">
            <v>0.2797</v>
          </cell>
        </row>
        <row r="2800">
          <cell r="AU2800">
            <v>0.27979999999999999</v>
          </cell>
        </row>
        <row r="2801">
          <cell r="AU2801">
            <v>0.27989999999999998</v>
          </cell>
        </row>
        <row r="2802">
          <cell r="AU2802">
            <v>0.28000000000000003</v>
          </cell>
        </row>
        <row r="2803">
          <cell r="AU2803">
            <v>0.28010000000000002</v>
          </cell>
        </row>
        <row r="2804">
          <cell r="AU2804">
            <v>0.2802</v>
          </cell>
        </row>
        <row r="2805">
          <cell r="AU2805">
            <v>0.28029999999999999</v>
          </cell>
        </row>
        <row r="2806">
          <cell r="AU2806">
            <v>0.28039999999999998</v>
          </cell>
        </row>
        <row r="2807">
          <cell r="AU2807">
            <v>0.28050000000000003</v>
          </cell>
        </row>
        <row r="2808">
          <cell r="AU2808">
            <v>0.28060000000000002</v>
          </cell>
        </row>
        <row r="2809">
          <cell r="AU2809">
            <v>0.28070000000000001</v>
          </cell>
        </row>
        <row r="2810">
          <cell r="AU2810">
            <v>0.28079999999999999</v>
          </cell>
        </row>
        <row r="2811">
          <cell r="AU2811">
            <v>0.28089999999999998</v>
          </cell>
        </row>
        <row r="2812">
          <cell r="AU2812">
            <v>0.28100000000000003</v>
          </cell>
        </row>
        <row r="2813">
          <cell r="AU2813">
            <v>0.28110000000000002</v>
          </cell>
        </row>
        <row r="2814">
          <cell r="AU2814">
            <v>0.28120000000000001</v>
          </cell>
        </row>
        <row r="2815">
          <cell r="AU2815">
            <v>0.28129999999999999</v>
          </cell>
        </row>
        <row r="2816">
          <cell r="AU2816">
            <v>0.28139999999999998</v>
          </cell>
        </row>
        <row r="2817">
          <cell r="AU2817">
            <v>0.28149999999999997</v>
          </cell>
        </row>
        <row r="2818">
          <cell r="AU2818">
            <v>0.28160000000000002</v>
          </cell>
        </row>
        <row r="2819">
          <cell r="AU2819">
            <v>0.28170000000000001</v>
          </cell>
        </row>
        <row r="2820">
          <cell r="AU2820">
            <v>0.28179999999999999</v>
          </cell>
        </row>
        <row r="2821">
          <cell r="AU2821">
            <v>0.28189999999999998</v>
          </cell>
        </row>
        <row r="2822">
          <cell r="AU2822">
            <v>0.28199999999999997</v>
          </cell>
        </row>
        <row r="2823">
          <cell r="AU2823">
            <v>0.28210000000000002</v>
          </cell>
        </row>
        <row r="2824">
          <cell r="AU2824">
            <v>0.28220000000000001</v>
          </cell>
        </row>
        <row r="2825">
          <cell r="AU2825">
            <v>0.2823</v>
          </cell>
        </row>
        <row r="2826">
          <cell r="AU2826">
            <v>0.28239999999999998</v>
          </cell>
        </row>
        <row r="2827">
          <cell r="AU2827">
            <v>0.28249999999999997</v>
          </cell>
        </row>
        <row r="2828">
          <cell r="AU2828">
            <v>0.28260000000000002</v>
          </cell>
        </row>
        <row r="2829">
          <cell r="AU2829">
            <v>0.28270000000000001</v>
          </cell>
        </row>
        <row r="2830">
          <cell r="AU2830">
            <v>0.2828</v>
          </cell>
        </row>
        <row r="2831">
          <cell r="AU2831">
            <v>0.28289999999999998</v>
          </cell>
        </row>
        <row r="2832">
          <cell r="AU2832">
            <v>0.28299999999999997</v>
          </cell>
        </row>
        <row r="2833">
          <cell r="AU2833">
            <v>0.28310000000000002</v>
          </cell>
        </row>
        <row r="2834">
          <cell r="AU2834">
            <v>0.28320000000000001</v>
          </cell>
        </row>
        <row r="2835">
          <cell r="AU2835">
            <v>0.2833</v>
          </cell>
        </row>
        <row r="2836">
          <cell r="AU2836">
            <v>0.28339999999999999</v>
          </cell>
        </row>
        <row r="2837">
          <cell r="AU2837">
            <v>0.28349999999999997</v>
          </cell>
        </row>
        <row r="2838">
          <cell r="AU2838">
            <v>0.28360000000000002</v>
          </cell>
        </row>
        <row r="2839">
          <cell r="AU2839">
            <v>0.28370000000000001</v>
          </cell>
        </row>
        <row r="2840">
          <cell r="AU2840">
            <v>0.2838</v>
          </cell>
        </row>
        <row r="2841">
          <cell r="AU2841">
            <v>0.28389999999999999</v>
          </cell>
        </row>
        <row r="2842">
          <cell r="AU2842">
            <v>0.28399999999999997</v>
          </cell>
        </row>
        <row r="2843">
          <cell r="AU2843">
            <v>0.28410000000000002</v>
          </cell>
        </row>
        <row r="2844">
          <cell r="AU2844">
            <v>0.28420000000000001</v>
          </cell>
        </row>
        <row r="2845">
          <cell r="AU2845">
            <v>0.2843</v>
          </cell>
        </row>
        <row r="2846">
          <cell r="AU2846">
            <v>0.28439999999999999</v>
          </cell>
        </row>
        <row r="2847">
          <cell r="AU2847">
            <v>0.28449999999999998</v>
          </cell>
        </row>
        <row r="2848">
          <cell r="AU2848">
            <v>0.28460000000000002</v>
          </cell>
        </row>
        <row r="2849">
          <cell r="AU2849">
            <v>0.28470000000000001</v>
          </cell>
        </row>
        <row r="2850">
          <cell r="AU2850">
            <v>0.2848</v>
          </cell>
        </row>
        <row r="2851">
          <cell r="AU2851">
            <v>0.28489999999999999</v>
          </cell>
        </row>
        <row r="2852">
          <cell r="AU2852">
            <v>0.28499999999999998</v>
          </cell>
        </row>
        <row r="2853">
          <cell r="AU2853">
            <v>0.28510000000000002</v>
          </cell>
        </row>
        <row r="2854">
          <cell r="AU2854">
            <v>0.28520000000000001</v>
          </cell>
        </row>
        <row r="2855">
          <cell r="AU2855">
            <v>0.2853</v>
          </cell>
        </row>
        <row r="2856">
          <cell r="AU2856">
            <v>0.28539999999999999</v>
          </cell>
        </row>
        <row r="2857">
          <cell r="AU2857">
            <v>0.28549999999999998</v>
          </cell>
        </row>
        <row r="2858">
          <cell r="AU2858">
            <v>0.28560000000000002</v>
          </cell>
        </row>
        <row r="2859">
          <cell r="AU2859">
            <v>0.28570000000000001</v>
          </cell>
        </row>
        <row r="2860">
          <cell r="AU2860">
            <v>0.2858</v>
          </cell>
        </row>
        <row r="2861">
          <cell r="AU2861">
            <v>0.28589999999999999</v>
          </cell>
        </row>
        <row r="2862">
          <cell r="AU2862">
            <v>0.28599999999999998</v>
          </cell>
        </row>
        <row r="2863">
          <cell r="AU2863">
            <v>0.28610000000000002</v>
          </cell>
        </row>
        <row r="2864">
          <cell r="AU2864">
            <v>0.28620000000000001</v>
          </cell>
        </row>
        <row r="2865">
          <cell r="AU2865">
            <v>0.2863</v>
          </cell>
        </row>
        <row r="2866">
          <cell r="AU2866">
            <v>0.28639999999999999</v>
          </cell>
        </row>
        <row r="2867">
          <cell r="AU2867">
            <v>0.28649999999999998</v>
          </cell>
        </row>
        <row r="2868">
          <cell r="AU2868">
            <v>0.28660000000000002</v>
          </cell>
        </row>
        <row r="2869">
          <cell r="AU2869">
            <v>0.28670000000000001</v>
          </cell>
        </row>
        <row r="2870">
          <cell r="AU2870">
            <v>0.2868</v>
          </cell>
        </row>
        <row r="2871">
          <cell r="AU2871">
            <v>0.28689999999999999</v>
          </cell>
        </row>
        <row r="2872">
          <cell r="AU2872">
            <v>0.28699999999999998</v>
          </cell>
        </row>
        <row r="2873">
          <cell r="AU2873">
            <v>0.28710000000000002</v>
          </cell>
        </row>
        <row r="2874">
          <cell r="AU2874">
            <v>0.28720000000000001</v>
          </cell>
        </row>
        <row r="2875">
          <cell r="AU2875">
            <v>0.2873</v>
          </cell>
        </row>
        <row r="2876">
          <cell r="AU2876">
            <v>0.28739999999999999</v>
          </cell>
        </row>
        <row r="2877">
          <cell r="AU2877">
            <v>0.28749999999999998</v>
          </cell>
        </row>
        <row r="2878">
          <cell r="AU2878">
            <v>0.28760000000000002</v>
          </cell>
        </row>
        <row r="2879">
          <cell r="AU2879">
            <v>0.28770000000000001</v>
          </cell>
        </row>
        <row r="2880">
          <cell r="AU2880">
            <v>0.2878</v>
          </cell>
        </row>
        <row r="2881">
          <cell r="AU2881">
            <v>0.28789999999999999</v>
          </cell>
        </row>
        <row r="2882">
          <cell r="AU2882">
            <v>0.28799999999999998</v>
          </cell>
        </row>
        <row r="2883">
          <cell r="AU2883">
            <v>0.28810000000000002</v>
          </cell>
        </row>
        <row r="2884">
          <cell r="AU2884">
            <v>0.28820000000000001</v>
          </cell>
        </row>
        <row r="2885">
          <cell r="AU2885">
            <v>0.2883</v>
          </cell>
        </row>
        <row r="2886">
          <cell r="AU2886">
            <v>0.28839999999999999</v>
          </cell>
        </row>
        <row r="2887">
          <cell r="AU2887">
            <v>0.28849999999999998</v>
          </cell>
        </row>
        <row r="2888">
          <cell r="AU2888">
            <v>0.28860000000000002</v>
          </cell>
        </row>
        <row r="2889">
          <cell r="AU2889">
            <v>0.28870000000000001</v>
          </cell>
        </row>
        <row r="2890">
          <cell r="AU2890">
            <v>0.2888</v>
          </cell>
        </row>
        <row r="2891">
          <cell r="AU2891">
            <v>0.28889999999999999</v>
          </cell>
        </row>
        <row r="2892">
          <cell r="AU2892">
            <v>0.28899999999999998</v>
          </cell>
        </row>
        <row r="2893">
          <cell r="AU2893">
            <v>0.28910000000000002</v>
          </cell>
        </row>
        <row r="2894">
          <cell r="AU2894">
            <v>0.28920000000000001</v>
          </cell>
        </row>
        <row r="2895">
          <cell r="AU2895">
            <v>0.2893</v>
          </cell>
        </row>
        <row r="2896">
          <cell r="AU2896">
            <v>0.28939999999999999</v>
          </cell>
        </row>
        <row r="2897">
          <cell r="AU2897">
            <v>0.28949999999999998</v>
          </cell>
        </row>
        <row r="2898">
          <cell r="AU2898">
            <v>0.28960000000000002</v>
          </cell>
        </row>
        <row r="2899">
          <cell r="AU2899">
            <v>0.28970000000000001</v>
          </cell>
        </row>
        <row r="2900">
          <cell r="AU2900">
            <v>0.2898</v>
          </cell>
        </row>
        <row r="2901">
          <cell r="AU2901">
            <v>0.28989999999999999</v>
          </cell>
        </row>
        <row r="2902">
          <cell r="AU2902">
            <v>0.28999999999999998</v>
          </cell>
        </row>
        <row r="2903">
          <cell r="AU2903">
            <v>0.29010000000000002</v>
          </cell>
        </row>
        <row r="2904">
          <cell r="AU2904">
            <v>0.29020000000000001</v>
          </cell>
        </row>
        <row r="2905">
          <cell r="AU2905">
            <v>0.2903</v>
          </cell>
        </row>
        <row r="2906">
          <cell r="AU2906">
            <v>0.29039999999999999</v>
          </cell>
        </row>
        <row r="2907">
          <cell r="AU2907">
            <v>0.29049999999999998</v>
          </cell>
        </row>
        <row r="2908">
          <cell r="AU2908">
            <v>0.29060000000000002</v>
          </cell>
        </row>
        <row r="2909">
          <cell r="AU2909">
            <v>0.29070000000000001</v>
          </cell>
        </row>
        <row r="2910">
          <cell r="AU2910">
            <v>0.2908</v>
          </cell>
        </row>
        <row r="2911">
          <cell r="AU2911">
            <v>0.29089999999999999</v>
          </cell>
        </row>
        <row r="2912">
          <cell r="AU2912">
            <v>0.29099999999999998</v>
          </cell>
        </row>
        <row r="2913">
          <cell r="AU2913">
            <v>0.29110000000000003</v>
          </cell>
        </row>
        <row r="2914">
          <cell r="AU2914">
            <v>0.29120000000000001</v>
          </cell>
        </row>
        <row r="2915">
          <cell r="AU2915">
            <v>0.2913</v>
          </cell>
        </row>
        <row r="2916">
          <cell r="AU2916">
            <v>0.29139999999999999</v>
          </cell>
        </row>
        <row r="2917">
          <cell r="AU2917">
            <v>0.29149999999999998</v>
          </cell>
        </row>
        <row r="2918">
          <cell r="AU2918">
            <v>0.29160000000000003</v>
          </cell>
        </row>
        <row r="2919">
          <cell r="AU2919">
            <v>0.29170000000000001</v>
          </cell>
        </row>
        <row r="2920">
          <cell r="AU2920">
            <v>0.2918</v>
          </cell>
        </row>
        <row r="2921">
          <cell r="AU2921">
            <v>0.29189999999999999</v>
          </cell>
        </row>
        <row r="2922">
          <cell r="AU2922">
            <v>0.29199999999999998</v>
          </cell>
        </row>
        <row r="2923">
          <cell r="AU2923">
            <v>0.29210000000000003</v>
          </cell>
        </row>
        <row r="2924">
          <cell r="AU2924">
            <v>0.29220000000000002</v>
          </cell>
        </row>
        <row r="2925">
          <cell r="AU2925">
            <v>0.2923</v>
          </cell>
        </row>
        <row r="2926">
          <cell r="AU2926">
            <v>0.29239999999999999</v>
          </cell>
        </row>
        <row r="2927">
          <cell r="AU2927">
            <v>0.29249999999999998</v>
          </cell>
        </row>
        <row r="2928">
          <cell r="AU2928">
            <v>0.29260000000000003</v>
          </cell>
        </row>
        <row r="2929">
          <cell r="AU2929">
            <v>0.29270000000000002</v>
          </cell>
        </row>
        <row r="2930">
          <cell r="AU2930">
            <v>0.2928</v>
          </cell>
        </row>
        <row r="2931">
          <cell r="AU2931">
            <v>0.29289999999999999</v>
          </cell>
        </row>
        <row r="2932">
          <cell r="AU2932">
            <v>0.29299999999999998</v>
          </cell>
        </row>
        <row r="2933">
          <cell r="AU2933">
            <v>0.29310000000000003</v>
          </cell>
        </row>
        <row r="2934">
          <cell r="AU2934">
            <v>0.29320000000000002</v>
          </cell>
        </row>
        <row r="2935">
          <cell r="AU2935">
            <v>0.29330000000000001</v>
          </cell>
        </row>
        <row r="2936">
          <cell r="AU2936">
            <v>0.29339999999999999</v>
          </cell>
        </row>
        <row r="2937">
          <cell r="AU2937">
            <v>0.29349999999999998</v>
          </cell>
        </row>
        <row r="2938">
          <cell r="AU2938">
            <v>0.29360000000000003</v>
          </cell>
        </row>
        <row r="2939">
          <cell r="AU2939">
            <v>0.29370000000000002</v>
          </cell>
        </row>
        <row r="2940">
          <cell r="AU2940">
            <v>0.29380000000000001</v>
          </cell>
        </row>
        <row r="2941">
          <cell r="AU2941">
            <v>0.29389999999999999</v>
          </cell>
        </row>
        <row r="2942">
          <cell r="AU2942">
            <v>0.29399999999999998</v>
          </cell>
        </row>
        <row r="2943">
          <cell r="AU2943">
            <v>0.29409999999999997</v>
          </cell>
        </row>
        <row r="2944">
          <cell r="AU2944">
            <v>0.29420000000000002</v>
          </cell>
        </row>
        <row r="2945">
          <cell r="AU2945">
            <v>0.29430000000000001</v>
          </cell>
        </row>
        <row r="2946">
          <cell r="AU2946">
            <v>0.2944</v>
          </cell>
        </row>
        <row r="2947">
          <cell r="AU2947">
            <v>0.29449999999999998</v>
          </cell>
        </row>
        <row r="2948">
          <cell r="AU2948">
            <v>0.29459999999999997</v>
          </cell>
        </row>
        <row r="2949">
          <cell r="AU2949">
            <v>0.29470000000000002</v>
          </cell>
        </row>
        <row r="2950">
          <cell r="AU2950">
            <v>0.29480000000000001</v>
          </cell>
        </row>
        <row r="2951">
          <cell r="AU2951">
            <v>0.2949</v>
          </cell>
        </row>
        <row r="2952">
          <cell r="AU2952">
            <v>0.29499999999999998</v>
          </cell>
        </row>
        <row r="2953">
          <cell r="AU2953">
            <v>0.29509999999999997</v>
          </cell>
        </row>
        <row r="2954">
          <cell r="AU2954">
            <v>0.29520000000000002</v>
          </cell>
        </row>
        <row r="2955">
          <cell r="AU2955">
            <v>0.29530000000000001</v>
          </cell>
        </row>
        <row r="2956">
          <cell r="AU2956">
            <v>0.2954</v>
          </cell>
        </row>
        <row r="2957">
          <cell r="AU2957">
            <v>0.29549999999999998</v>
          </cell>
        </row>
        <row r="2958">
          <cell r="AU2958">
            <v>0.29559999999999997</v>
          </cell>
        </row>
        <row r="2959">
          <cell r="AU2959">
            <v>0.29570000000000002</v>
          </cell>
        </row>
        <row r="2960">
          <cell r="AU2960">
            <v>0.29580000000000001</v>
          </cell>
        </row>
        <row r="2961">
          <cell r="AU2961">
            <v>0.2959</v>
          </cell>
        </row>
        <row r="2962">
          <cell r="AU2962">
            <v>0.29599999999999999</v>
          </cell>
        </row>
        <row r="2963">
          <cell r="AU2963">
            <v>0.29609999999999997</v>
          </cell>
        </row>
        <row r="2964">
          <cell r="AU2964">
            <v>0.29620000000000002</v>
          </cell>
        </row>
        <row r="2965">
          <cell r="AU2965">
            <v>0.29630000000000001</v>
          </cell>
        </row>
        <row r="2966">
          <cell r="AU2966">
            <v>0.2964</v>
          </cell>
        </row>
        <row r="2967">
          <cell r="AU2967">
            <v>0.29649999999999999</v>
          </cell>
        </row>
        <row r="2968">
          <cell r="AU2968">
            <v>0.29659999999999997</v>
          </cell>
        </row>
        <row r="2969">
          <cell r="AU2969">
            <v>0.29670000000000002</v>
          </cell>
        </row>
        <row r="2970">
          <cell r="AU2970">
            <v>0.29680000000000001</v>
          </cell>
        </row>
        <row r="2971">
          <cell r="AU2971">
            <v>0.2969</v>
          </cell>
        </row>
        <row r="2972">
          <cell r="AU2972">
            <v>0.29699999999999999</v>
          </cell>
        </row>
        <row r="2973">
          <cell r="AU2973">
            <v>0.29709999999999998</v>
          </cell>
        </row>
        <row r="2974">
          <cell r="AU2974">
            <v>0.29720000000000002</v>
          </cell>
        </row>
        <row r="2975">
          <cell r="AU2975">
            <v>0.29730000000000001</v>
          </cell>
        </row>
        <row r="2976">
          <cell r="AU2976">
            <v>0.2974</v>
          </cell>
        </row>
        <row r="2977">
          <cell r="AU2977">
            <v>0.29749999999999999</v>
          </cell>
        </row>
        <row r="2978">
          <cell r="AU2978">
            <v>0.29759999999999998</v>
          </cell>
        </row>
        <row r="2979">
          <cell r="AU2979">
            <v>0.29770000000000002</v>
          </cell>
        </row>
        <row r="2980">
          <cell r="AU2980">
            <v>0.29780000000000001</v>
          </cell>
        </row>
        <row r="2981">
          <cell r="AU2981">
            <v>0.2979</v>
          </cell>
        </row>
        <row r="2982">
          <cell r="AU2982">
            <v>0.29799999999999999</v>
          </cell>
        </row>
        <row r="2983">
          <cell r="AU2983">
            <v>0.29809999999999998</v>
          </cell>
        </row>
        <row r="2984">
          <cell r="AU2984">
            <v>0.29820000000000002</v>
          </cell>
        </row>
        <row r="2985">
          <cell r="AU2985">
            <v>0.29830000000000001</v>
          </cell>
        </row>
        <row r="2986">
          <cell r="AU2986">
            <v>0.2984</v>
          </cell>
        </row>
        <row r="2987">
          <cell r="AU2987">
            <v>0.29849999999999999</v>
          </cell>
        </row>
        <row r="2988">
          <cell r="AU2988">
            <v>0.29859999999999998</v>
          </cell>
        </row>
        <row r="2989">
          <cell r="AU2989">
            <v>0.29870000000000002</v>
          </cell>
        </row>
        <row r="2990">
          <cell r="AU2990">
            <v>0.29880000000000001</v>
          </cell>
        </row>
        <row r="2991">
          <cell r="AU2991">
            <v>0.2989</v>
          </cell>
        </row>
        <row r="2992">
          <cell r="AU2992">
            <v>0.29899999999999999</v>
          </cell>
        </row>
        <row r="2993">
          <cell r="AU2993">
            <v>0.29909999999999998</v>
          </cell>
        </row>
        <row r="2994">
          <cell r="AU2994">
            <v>0.29920000000000002</v>
          </cell>
        </row>
        <row r="2995">
          <cell r="AU2995">
            <v>0.29930000000000001</v>
          </cell>
        </row>
        <row r="2996">
          <cell r="AU2996">
            <v>0.2994</v>
          </cell>
        </row>
        <row r="2997">
          <cell r="AU2997">
            <v>0.29949999999999999</v>
          </cell>
        </row>
        <row r="2998">
          <cell r="AU2998">
            <v>0.29959999999999998</v>
          </cell>
        </row>
        <row r="2999">
          <cell r="AU2999">
            <v>0.29970000000000002</v>
          </cell>
        </row>
        <row r="3000">
          <cell r="AU3000">
            <v>0.29980000000000001</v>
          </cell>
        </row>
        <row r="3001">
          <cell r="AU3001">
            <v>0.2999</v>
          </cell>
        </row>
        <row r="3002">
          <cell r="AU3002">
            <v>0.3</v>
          </cell>
        </row>
        <row r="3003">
          <cell r="AU3003">
            <v>0.30009999999999998</v>
          </cell>
        </row>
        <row r="3004">
          <cell r="AU3004">
            <v>0.30020000000000002</v>
          </cell>
        </row>
        <row r="3005">
          <cell r="AU3005">
            <v>0.30030000000000001</v>
          </cell>
        </row>
        <row r="3006">
          <cell r="AU3006">
            <v>0.3004</v>
          </cell>
        </row>
        <row r="3007">
          <cell r="AU3007">
            <v>0.30049999999999999</v>
          </cell>
        </row>
        <row r="3008">
          <cell r="AU3008">
            <v>0.30059999999999998</v>
          </cell>
        </row>
        <row r="3009">
          <cell r="AU3009">
            <v>0.30070000000000002</v>
          </cell>
        </row>
        <row r="3010">
          <cell r="AU3010">
            <v>0.30080000000000001</v>
          </cell>
        </row>
        <row r="3011">
          <cell r="AU3011">
            <v>0.3009</v>
          </cell>
        </row>
        <row r="3012">
          <cell r="AU3012">
            <v>0.30099999999999999</v>
          </cell>
        </row>
        <row r="3013">
          <cell r="AU3013">
            <v>0.30109999999999998</v>
          </cell>
        </row>
        <row r="3014">
          <cell r="AU3014">
            <v>0.30120000000000002</v>
          </cell>
        </row>
        <row r="3015">
          <cell r="AU3015">
            <v>0.30130000000000001</v>
          </cell>
        </row>
        <row r="3016">
          <cell r="AU3016">
            <v>0.3014</v>
          </cell>
        </row>
        <row r="3017">
          <cell r="AU3017">
            <v>0.30149999999999999</v>
          </cell>
        </row>
        <row r="3018">
          <cell r="AU3018">
            <v>0.30159999999999998</v>
          </cell>
        </row>
        <row r="3019">
          <cell r="AU3019">
            <v>0.30170000000000002</v>
          </cell>
        </row>
        <row r="3020">
          <cell r="AU3020">
            <v>0.30180000000000001</v>
          </cell>
        </row>
        <row r="3021">
          <cell r="AU3021">
            <v>0.3019</v>
          </cell>
        </row>
        <row r="3022">
          <cell r="AU3022">
            <v>0.30199999999999999</v>
          </cell>
        </row>
        <row r="3023">
          <cell r="AU3023">
            <v>0.30209999999999998</v>
          </cell>
        </row>
        <row r="3024">
          <cell r="AU3024">
            <v>0.30220000000000002</v>
          </cell>
        </row>
        <row r="3025">
          <cell r="AU3025">
            <v>0.30230000000000001</v>
          </cell>
        </row>
        <row r="3026">
          <cell r="AU3026">
            <v>0.3024</v>
          </cell>
        </row>
        <row r="3027">
          <cell r="AU3027">
            <v>0.30249999999999999</v>
          </cell>
        </row>
        <row r="3028">
          <cell r="AU3028">
            <v>0.30259999999999998</v>
          </cell>
        </row>
        <row r="3029">
          <cell r="AU3029">
            <v>0.30270000000000002</v>
          </cell>
        </row>
        <row r="3030">
          <cell r="AU3030">
            <v>0.30280000000000001</v>
          </cell>
        </row>
        <row r="3031">
          <cell r="AU3031">
            <v>0.3029</v>
          </cell>
        </row>
        <row r="3032">
          <cell r="AU3032">
            <v>0.30299999999999999</v>
          </cell>
        </row>
        <row r="3033">
          <cell r="AU3033">
            <v>0.30309999999999998</v>
          </cell>
        </row>
        <row r="3034">
          <cell r="AU3034">
            <v>0.30320000000000003</v>
          </cell>
        </row>
        <row r="3035">
          <cell r="AU3035">
            <v>0.30330000000000001</v>
          </cell>
        </row>
        <row r="3036">
          <cell r="AU3036">
            <v>0.3034</v>
          </cell>
        </row>
        <row r="3037">
          <cell r="AU3037">
            <v>0.30349999999999999</v>
          </cell>
        </row>
        <row r="3038">
          <cell r="AU3038">
            <v>0.30359999999999998</v>
          </cell>
        </row>
        <row r="3039">
          <cell r="AU3039">
            <v>0.30370000000000003</v>
          </cell>
        </row>
        <row r="3040">
          <cell r="AU3040">
            <v>0.30380000000000001</v>
          </cell>
        </row>
        <row r="3041">
          <cell r="AU3041">
            <v>0.3039</v>
          </cell>
        </row>
        <row r="3042">
          <cell r="AU3042">
            <v>0.30399999999999999</v>
          </cell>
        </row>
        <row r="3043">
          <cell r="AU3043">
            <v>0.30409999999999998</v>
          </cell>
        </row>
        <row r="3044">
          <cell r="AU3044">
            <v>0.30420000000000003</v>
          </cell>
        </row>
        <row r="3045">
          <cell r="AU3045">
            <v>0.30430000000000001</v>
          </cell>
        </row>
        <row r="3046">
          <cell r="AU3046">
            <v>0.3044</v>
          </cell>
        </row>
        <row r="3047">
          <cell r="AU3047">
            <v>0.30449999999999999</v>
          </cell>
        </row>
        <row r="3048">
          <cell r="AU3048">
            <v>0.30459999999999998</v>
          </cell>
        </row>
        <row r="3049">
          <cell r="AU3049">
            <v>0.30470000000000003</v>
          </cell>
        </row>
        <row r="3050">
          <cell r="AU3050">
            <v>0.30480000000000002</v>
          </cell>
        </row>
        <row r="3051">
          <cell r="AU3051">
            <v>0.3049</v>
          </cell>
        </row>
        <row r="3052">
          <cell r="AU3052">
            <v>0.30499999999999999</v>
          </cell>
        </row>
        <row r="3053">
          <cell r="AU3053">
            <v>0.30509999999999998</v>
          </cell>
        </row>
        <row r="3054">
          <cell r="AU3054">
            <v>0.30520000000000003</v>
          </cell>
        </row>
        <row r="3055">
          <cell r="AU3055">
            <v>0.30530000000000002</v>
          </cell>
        </row>
        <row r="3056">
          <cell r="AU3056">
            <v>0.3054</v>
          </cell>
        </row>
        <row r="3057">
          <cell r="AU3057">
            <v>0.30549999999999999</v>
          </cell>
        </row>
        <row r="3058">
          <cell r="AU3058">
            <v>0.30559999999999998</v>
          </cell>
        </row>
        <row r="3059">
          <cell r="AU3059">
            <v>0.30570000000000003</v>
          </cell>
        </row>
        <row r="3060">
          <cell r="AU3060">
            <v>0.30580000000000002</v>
          </cell>
        </row>
        <row r="3061">
          <cell r="AU3061">
            <v>0.30590000000000001</v>
          </cell>
        </row>
        <row r="3062">
          <cell r="AU3062">
            <v>0.30599999999999999</v>
          </cell>
        </row>
        <row r="3063">
          <cell r="AU3063">
            <v>0.30609999999999998</v>
          </cell>
        </row>
        <row r="3064">
          <cell r="AU3064">
            <v>0.30620000000000003</v>
          </cell>
        </row>
        <row r="3065">
          <cell r="AU3065">
            <v>0.30630000000000002</v>
          </cell>
        </row>
        <row r="3066">
          <cell r="AU3066">
            <v>0.30640000000000001</v>
          </cell>
        </row>
        <row r="3067">
          <cell r="AU3067">
            <v>0.30649999999999999</v>
          </cell>
        </row>
        <row r="3068">
          <cell r="AU3068">
            <v>0.30659999999999998</v>
          </cell>
        </row>
        <row r="3069">
          <cell r="AU3069">
            <v>0.30669999999999997</v>
          </cell>
        </row>
        <row r="3070">
          <cell r="AU3070">
            <v>0.30680000000000002</v>
          </cell>
        </row>
        <row r="3071">
          <cell r="AU3071">
            <v>0.30690000000000001</v>
          </cell>
        </row>
        <row r="3072">
          <cell r="AU3072">
            <v>0.307</v>
          </cell>
        </row>
        <row r="3073">
          <cell r="AU3073">
            <v>0.30709999999999998</v>
          </cell>
        </row>
        <row r="3074">
          <cell r="AU3074">
            <v>0.30719999999999997</v>
          </cell>
        </row>
        <row r="3075">
          <cell r="AU3075">
            <v>0.30730000000000002</v>
          </cell>
        </row>
        <row r="3076">
          <cell r="AU3076">
            <v>0.30740000000000001</v>
          </cell>
        </row>
        <row r="3077">
          <cell r="AU3077">
            <v>0.3075</v>
          </cell>
        </row>
        <row r="3078">
          <cell r="AU3078">
            <v>0.30759999999999998</v>
          </cell>
        </row>
        <row r="3079">
          <cell r="AU3079">
            <v>0.30769999999999997</v>
          </cell>
        </row>
        <row r="3080">
          <cell r="AU3080">
            <v>0.30780000000000002</v>
          </cell>
        </row>
        <row r="3081">
          <cell r="AU3081">
            <v>0.30790000000000001</v>
          </cell>
        </row>
        <row r="3082">
          <cell r="AU3082">
            <v>0.308</v>
          </cell>
        </row>
        <row r="3083">
          <cell r="AU3083">
            <v>0.30809999999999998</v>
          </cell>
        </row>
        <row r="3084">
          <cell r="AU3084">
            <v>0.30819999999999997</v>
          </cell>
        </row>
        <row r="3085">
          <cell r="AU3085">
            <v>0.30830000000000002</v>
          </cell>
        </row>
        <row r="3086">
          <cell r="AU3086">
            <v>0.30840000000000001</v>
          </cell>
        </row>
        <row r="3087">
          <cell r="AU3087">
            <v>0.3085</v>
          </cell>
        </row>
        <row r="3088">
          <cell r="AU3088">
            <v>0.30859999999999999</v>
          </cell>
        </row>
        <row r="3089">
          <cell r="AU3089">
            <v>0.30869999999999997</v>
          </cell>
        </row>
        <row r="3090">
          <cell r="AU3090">
            <v>0.30880000000000002</v>
          </cell>
        </row>
        <row r="3091">
          <cell r="AU3091">
            <v>0.30890000000000001</v>
          </cell>
        </row>
        <row r="3092">
          <cell r="AU3092">
            <v>0.309</v>
          </cell>
        </row>
        <row r="3093">
          <cell r="AU3093">
            <v>0.30909999999999999</v>
          </cell>
        </row>
        <row r="3094">
          <cell r="AU3094">
            <v>0.30919999999999997</v>
          </cell>
        </row>
        <row r="3095">
          <cell r="AU3095">
            <v>0.30930000000000002</v>
          </cell>
        </row>
        <row r="3096">
          <cell r="AU3096">
            <v>0.30940000000000001</v>
          </cell>
        </row>
        <row r="3097">
          <cell r="AU3097">
            <v>0.3095</v>
          </cell>
        </row>
        <row r="3098">
          <cell r="AU3098">
            <v>0.30959999999999999</v>
          </cell>
        </row>
        <row r="3099">
          <cell r="AU3099">
            <v>0.30969999999999998</v>
          </cell>
        </row>
        <row r="3100">
          <cell r="AU3100">
            <v>0.30980000000000002</v>
          </cell>
        </row>
        <row r="3101">
          <cell r="AU3101">
            <v>0.30990000000000001</v>
          </cell>
        </row>
        <row r="3102">
          <cell r="AU3102">
            <v>0.31</v>
          </cell>
        </row>
        <row r="3103">
          <cell r="AU3103">
            <v>0.31009999999999999</v>
          </cell>
        </row>
        <row r="3104">
          <cell r="AU3104">
            <v>0.31019999999999998</v>
          </cell>
        </row>
        <row r="3105">
          <cell r="AU3105">
            <v>0.31030000000000002</v>
          </cell>
        </row>
        <row r="3106">
          <cell r="AU3106">
            <v>0.31040000000000001</v>
          </cell>
        </row>
        <row r="3107">
          <cell r="AU3107">
            <v>0.3105</v>
          </cell>
        </row>
        <row r="3108">
          <cell r="AU3108">
            <v>0.31059999999999999</v>
          </cell>
        </row>
        <row r="3109">
          <cell r="AU3109">
            <v>0.31069999999999998</v>
          </cell>
        </row>
        <row r="3110">
          <cell r="AU3110">
            <v>0.31080000000000002</v>
          </cell>
        </row>
        <row r="3111">
          <cell r="AU3111">
            <v>0.31090000000000001</v>
          </cell>
        </row>
        <row r="3112">
          <cell r="AU3112">
            <v>0.311</v>
          </cell>
        </row>
        <row r="3113">
          <cell r="AU3113">
            <v>0.31109999999999999</v>
          </cell>
        </row>
        <row r="3114">
          <cell r="AU3114">
            <v>0.31119999999999998</v>
          </cell>
        </row>
        <row r="3115">
          <cell r="AU3115">
            <v>0.31130000000000002</v>
          </cell>
        </row>
        <row r="3116">
          <cell r="AU3116">
            <v>0.31140000000000001</v>
          </cell>
        </row>
        <row r="3117">
          <cell r="AU3117">
            <v>0.3115</v>
          </cell>
        </row>
        <row r="3118">
          <cell r="AU3118">
            <v>0.31159999999999999</v>
          </cell>
        </row>
        <row r="3119">
          <cell r="AU3119">
            <v>0.31169999999999998</v>
          </cell>
        </row>
        <row r="3120">
          <cell r="AU3120">
            <v>0.31180000000000002</v>
          </cell>
        </row>
        <row r="3121">
          <cell r="AU3121">
            <v>0.31190000000000001</v>
          </cell>
        </row>
        <row r="3122">
          <cell r="AU3122">
            <v>0.312</v>
          </cell>
        </row>
        <row r="3123">
          <cell r="AU3123">
            <v>0.31209999999999999</v>
          </cell>
        </row>
        <row r="3124">
          <cell r="AU3124">
            <v>0.31219999999999998</v>
          </cell>
        </row>
        <row r="3125">
          <cell r="AU3125">
            <v>0.31230000000000002</v>
          </cell>
        </row>
        <row r="3126">
          <cell r="AU3126">
            <v>0.31240000000000001</v>
          </cell>
        </row>
        <row r="3127">
          <cell r="AU3127">
            <v>0.3125</v>
          </cell>
        </row>
        <row r="3128">
          <cell r="AU3128">
            <v>0.31259999999999999</v>
          </cell>
        </row>
        <row r="3129">
          <cell r="AU3129">
            <v>0.31269999999999998</v>
          </cell>
        </row>
        <row r="3130">
          <cell r="AU3130">
            <v>0.31280000000000002</v>
          </cell>
        </row>
        <row r="3131">
          <cell r="AU3131">
            <v>0.31290000000000001</v>
          </cell>
        </row>
        <row r="3132">
          <cell r="AU3132">
            <v>0.313</v>
          </cell>
        </row>
        <row r="3133">
          <cell r="AU3133">
            <v>0.31309999999999999</v>
          </cell>
        </row>
        <row r="3134">
          <cell r="AU3134">
            <v>0.31319999999999998</v>
          </cell>
        </row>
        <row r="3135">
          <cell r="AU3135">
            <v>0.31330000000000002</v>
          </cell>
        </row>
        <row r="3136">
          <cell r="AU3136">
            <v>0.31340000000000001</v>
          </cell>
        </row>
        <row r="3137">
          <cell r="AU3137">
            <v>0.3135</v>
          </cell>
        </row>
        <row r="3138">
          <cell r="AU3138">
            <v>0.31359999999999999</v>
          </cell>
        </row>
        <row r="3139">
          <cell r="AU3139">
            <v>0.31369999999999998</v>
          </cell>
        </row>
        <row r="3140">
          <cell r="AU3140">
            <v>0.31380000000000002</v>
          </cell>
        </row>
        <row r="3141">
          <cell r="AU3141">
            <v>0.31390000000000001</v>
          </cell>
        </row>
        <row r="3142">
          <cell r="AU3142">
            <v>0.314</v>
          </cell>
        </row>
        <row r="3143">
          <cell r="AU3143">
            <v>0.31409999999999999</v>
          </cell>
        </row>
        <row r="3144">
          <cell r="AU3144">
            <v>0.31419999999999998</v>
          </cell>
        </row>
        <row r="3145">
          <cell r="AU3145">
            <v>0.31430000000000002</v>
          </cell>
        </row>
        <row r="3146">
          <cell r="AU3146">
            <v>0.31440000000000001</v>
          </cell>
        </row>
        <row r="3147">
          <cell r="AU3147">
            <v>0.3145</v>
          </cell>
        </row>
        <row r="3148">
          <cell r="AU3148">
            <v>0.31459999999999999</v>
          </cell>
        </row>
        <row r="3149">
          <cell r="AU3149">
            <v>0.31469999999999998</v>
          </cell>
        </row>
        <row r="3150">
          <cell r="AU3150">
            <v>0.31480000000000002</v>
          </cell>
        </row>
        <row r="3151">
          <cell r="AU3151">
            <v>0.31490000000000001</v>
          </cell>
        </row>
        <row r="3152">
          <cell r="AU3152">
            <v>0.315</v>
          </cell>
        </row>
        <row r="3153">
          <cell r="AU3153">
            <v>0.31509999999999999</v>
          </cell>
        </row>
        <row r="3154">
          <cell r="AU3154">
            <v>0.31519999999999998</v>
          </cell>
        </row>
        <row r="3155">
          <cell r="AU3155">
            <v>0.31530000000000002</v>
          </cell>
        </row>
        <row r="3156">
          <cell r="AU3156">
            <v>0.31540000000000001</v>
          </cell>
        </row>
        <row r="3157">
          <cell r="AU3157">
            <v>0.3155</v>
          </cell>
        </row>
        <row r="3158">
          <cell r="AU3158">
            <v>0.31559999999999999</v>
          </cell>
        </row>
        <row r="3159">
          <cell r="AU3159">
            <v>0.31569999999999998</v>
          </cell>
        </row>
        <row r="3160">
          <cell r="AU3160">
            <v>0.31580000000000003</v>
          </cell>
        </row>
        <row r="3161">
          <cell r="AU3161">
            <v>0.31590000000000001</v>
          </cell>
        </row>
        <row r="3162">
          <cell r="AU3162">
            <v>0.316</v>
          </cell>
        </row>
        <row r="3163">
          <cell r="AU3163">
            <v>0.31609999999999999</v>
          </cell>
        </row>
        <row r="3164">
          <cell r="AU3164">
            <v>0.31619999999999998</v>
          </cell>
        </row>
        <row r="3165">
          <cell r="AU3165">
            <v>0.31630000000000003</v>
          </cell>
        </row>
        <row r="3166">
          <cell r="AU3166">
            <v>0.31640000000000001</v>
          </cell>
        </row>
        <row r="3167">
          <cell r="AU3167">
            <v>0.3165</v>
          </cell>
        </row>
        <row r="3168">
          <cell r="AU3168">
            <v>0.31659999999999999</v>
          </cell>
        </row>
        <row r="3169">
          <cell r="AU3169">
            <v>0.31669999999999998</v>
          </cell>
        </row>
        <row r="3170">
          <cell r="AU3170">
            <v>0.31680000000000003</v>
          </cell>
        </row>
        <row r="3171">
          <cell r="AU3171">
            <v>0.31690000000000002</v>
          </cell>
        </row>
        <row r="3172">
          <cell r="AU3172">
            <v>0.317</v>
          </cell>
        </row>
        <row r="3173">
          <cell r="AU3173">
            <v>0.31709999999999999</v>
          </cell>
        </row>
        <row r="3174">
          <cell r="AU3174">
            <v>0.31719999999999998</v>
          </cell>
        </row>
        <row r="3175">
          <cell r="AU3175">
            <v>0.31730000000000003</v>
          </cell>
        </row>
        <row r="3176">
          <cell r="AU3176">
            <v>0.31740000000000002</v>
          </cell>
        </row>
        <row r="3177">
          <cell r="AU3177">
            <v>0.3175</v>
          </cell>
        </row>
        <row r="3178">
          <cell r="AU3178">
            <v>0.31759999999999999</v>
          </cell>
        </row>
        <row r="3179">
          <cell r="AU3179">
            <v>0.31769999999999998</v>
          </cell>
        </row>
        <row r="3180">
          <cell r="AU3180">
            <v>0.31780000000000003</v>
          </cell>
        </row>
        <row r="3181">
          <cell r="AU3181">
            <v>0.31790000000000002</v>
          </cell>
        </row>
        <row r="3182">
          <cell r="AU3182">
            <v>0.318</v>
          </cell>
        </row>
        <row r="3183">
          <cell r="AU3183">
            <v>0.31809999999999999</v>
          </cell>
        </row>
        <row r="3184">
          <cell r="AU3184">
            <v>0.31819999999999998</v>
          </cell>
        </row>
        <row r="3185">
          <cell r="AU3185">
            <v>0.31830000000000003</v>
          </cell>
        </row>
        <row r="3186">
          <cell r="AU3186">
            <v>0.31840000000000002</v>
          </cell>
        </row>
        <row r="3187">
          <cell r="AU3187">
            <v>0.31850000000000001</v>
          </cell>
        </row>
        <row r="3188">
          <cell r="AU3188">
            <v>0.31859999999999999</v>
          </cell>
        </row>
        <row r="3189">
          <cell r="AU3189">
            <v>0.31869999999999998</v>
          </cell>
        </row>
        <row r="3190">
          <cell r="AU3190">
            <v>0.31879999999999997</v>
          </cell>
        </row>
        <row r="3191">
          <cell r="AU3191">
            <v>0.31890000000000002</v>
          </cell>
        </row>
        <row r="3192">
          <cell r="AU3192">
            <v>0.31900000000000001</v>
          </cell>
        </row>
        <row r="3193">
          <cell r="AU3193">
            <v>0.31909999999999999</v>
          </cell>
        </row>
        <row r="3194">
          <cell r="AU3194">
            <v>0.31919999999999998</v>
          </cell>
        </row>
        <row r="3195">
          <cell r="AU3195">
            <v>0.31929999999999997</v>
          </cell>
        </row>
        <row r="3196">
          <cell r="AU3196">
            <v>0.31940000000000002</v>
          </cell>
        </row>
        <row r="3197">
          <cell r="AU3197">
            <v>0.31950000000000001</v>
          </cell>
        </row>
        <row r="3198">
          <cell r="AU3198">
            <v>0.3196</v>
          </cell>
        </row>
        <row r="3199">
          <cell r="AU3199">
            <v>0.31969999999999998</v>
          </cell>
        </row>
        <row r="3200">
          <cell r="AU3200">
            <v>0.31979999999999997</v>
          </cell>
        </row>
        <row r="3201">
          <cell r="AU3201">
            <v>0.31990000000000002</v>
          </cell>
        </row>
        <row r="3202">
          <cell r="AU3202">
            <v>0.32</v>
          </cell>
        </row>
        <row r="3203">
          <cell r="AU3203">
            <v>0.3201</v>
          </cell>
        </row>
        <row r="3204">
          <cell r="AU3204">
            <v>0.32019999999999998</v>
          </cell>
        </row>
        <row r="3205">
          <cell r="AU3205">
            <v>0.32029999999999997</v>
          </cell>
        </row>
        <row r="3206">
          <cell r="AU3206">
            <v>0.32040000000000002</v>
          </cell>
        </row>
        <row r="3207">
          <cell r="AU3207">
            <v>0.32050000000000001</v>
          </cell>
        </row>
        <row r="3208">
          <cell r="AU3208">
            <v>0.3206</v>
          </cell>
        </row>
        <row r="3209">
          <cell r="AU3209">
            <v>0.32069999999999999</v>
          </cell>
        </row>
        <row r="3210">
          <cell r="AU3210">
            <v>0.32079999999999997</v>
          </cell>
        </row>
        <row r="3211">
          <cell r="AU3211">
            <v>0.32090000000000002</v>
          </cell>
        </row>
        <row r="3212">
          <cell r="AU3212">
            <v>0.32100000000000001</v>
          </cell>
        </row>
        <row r="3213">
          <cell r="AU3213">
            <v>0.3211</v>
          </cell>
        </row>
        <row r="3214">
          <cell r="AU3214">
            <v>0.32119999999999999</v>
          </cell>
        </row>
        <row r="3215">
          <cell r="AU3215">
            <v>0.32129999999999997</v>
          </cell>
        </row>
        <row r="3216">
          <cell r="AU3216">
            <v>0.32140000000000002</v>
          </cell>
        </row>
        <row r="3217">
          <cell r="AU3217">
            <v>0.32150000000000001</v>
          </cell>
        </row>
        <row r="3218">
          <cell r="AU3218">
            <v>0.3216</v>
          </cell>
        </row>
        <row r="3219">
          <cell r="AU3219">
            <v>0.32169999999999999</v>
          </cell>
        </row>
        <row r="3220">
          <cell r="AU3220">
            <v>0.32179999999999997</v>
          </cell>
        </row>
        <row r="3221">
          <cell r="AU3221">
            <v>0.32190000000000002</v>
          </cell>
        </row>
        <row r="3222">
          <cell r="AU3222">
            <v>0.32200000000000001</v>
          </cell>
        </row>
        <row r="3223">
          <cell r="AU3223">
            <v>0.3221</v>
          </cell>
        </row>
        <row r="3224">
          <cell r="AU3224">
            <v>0.32219999999999999</v>
          </cell>
        </row>
        <row r="3225">
          <cell r="AU3225">
            <v>0.32229999999999998</v>
          </cell>
        </row>
        <row r="3226">
          <cell r="AU3226">
            <v>0.32240000000000002</v>
          </cell>
        </row>
        <row r="3227">
          <cell r="AU3227">
            <v>0.32250000000000001</v>
          </cell>
        </row>
        <row r="3228">
          <cell r="AU3228">
            <v>0.3226</v>
          </cell>
        </row>
        <row r="3229">
          <cell r="AU3229">
            <v>0.32269999999999999</v>
          </cell>
        </row>
        <row r="3230">
          <cell r="AU3230">
            <v>0.32279999999999998</v>
          </cell>
        </row>
        <row r="3231">
          <cell r="AU3231">
            <v>0.32290000000000002</v>
          </cell>
        </row>
        <row r="3232">
          <cell r="AU3232">
            <v>0.32300000000000001</v>
          </cell>
        </row>
        <row r="3233">
          <cell r="AU3233">
            <v>0.3231</v>
          </cell>
        </row>
        <row r="3234">
          <cell r="AU3234">
            <v>0.32319999999999999</v>
          </cell>
        </row>
        <row r="3235">
          <cell r="AU3235">
            <v>0.32329999999999998</v>
          </cell>
        </row>
        <row r="3236">
          <cell r="AU3236">
            <v>0.32340000000000002</v>
          </cell>
        </row>
        <row r="3237">
          <cell r="AU3237">
            <v>0.32350000000000001</v>
          </cell>
        </row>
        <row r="3238">
          <cell r="AU3238">
            <v>0.3236</v>
          </cell>
        </row>
        <row r="3239">
          <cell r="AU3239">
            <v>0.32369999999999999</v>
          </cell>
        </row>
        <row r="3240">
          <cell r="AU3240">
            <v>0.32379999999999998</v>
          </cell>
        </row>
        <row r="3241">
          <cell r="AU3241">
            <v>0.32390000000000002</v>
          </cell>
        </row>
        <row r="3242">
          <cell r="AU3242">
            <v>0.32400000000000001</v>
          </cell>
        </row>
        <row r="3243">
          <cell r="AU3243">
            <v>0.3241</v>
          </cell>
        </row>
        <row r="3244">
          <cell r="AU3244">
            <v>0.32419999999999999</v>
          </cell>
        </row>
        <row r="3245">
          <cell r="AU3245">
            <v>0.32429999999999998</v>
          </cell>
        </row>
        <row r="3246">
          <cell r="AU3246">
            <v>0.32440000000000002</v>
          </cell>
        </row>
        <row r="3247">
          <cell r="AU3247">
            <v>0.32450000000000001</v>
          </cell>
        </row>
        <row r="3248">
          <cell r="AU3248">
            <v>0.3246</v>
          </cell>
        </row>
        <row r="3249">
          <cell r="AU3249">
            <v>0.32469999999999999</v>
          </cell>
        </row>
        <row r="3250">
          <cell r="AU3250">
            <v>0.32479999999999998</v>
          </cell>
        </row>
        <row r="3251">
          <cell r="AU3251">
            <v>0.32490000000000002</v>
          </cell>
        </row>
        <row r="3252">
          <cell r="AU3252">
            <v>0.32500000000000001</v>
          </cell>
        </row>
        <row r="3253">
          <cell r="AU3253">
            <v>0.3251</v>
          </cell>
        </row>
        <row r="3254">
          <cell r="AU3254">
            <v>0.32519999999999999</v>
          </cell>
        </row>
        <row r="3255">
          <cell r="AU3255">
            <v>0.32529999999999998</v>
          </cell>
        </row>
        <row r="3256">
          <cell r="AU3256">
            <v>0.32540000000000002</v>
          </cell>
        </row>
        <row r="3257">
          <cell r="AU3257">
            <v>0.32550000000000001</v>
          </cell>
        </row>
        <row r="3258">
          <cell r="AU3258">
            <v>0.3256</v>
          </cell>
        </row>
        <row r="3259">
          <cell r="AU3259">
            <v>0.32569999999999999</v>
          </cell>
        </row>
        <row r="3260">
          <cell r="AU3260">
            <v>0.32579999999999998</v>
          </cell>
        </row>
        <row r="3261">
          <cell r="AU3261">
            <v>0.32590000000000002</v>
          </cell>
        </row>
        <row r="3262">
          <cell r="AU3262">
            <v>0.32600000000000001</v>
          </cell>
        </row>
        <row r="3263">
          <cell r="AU3263">
            <v>0.3261</v>
          </cell>
        </row>
        <row r="3264">
          <cell r="AU3264">
            <v>0.32619999999999999</v>
          </cell>
        </row>
        <row r="3265">
          <cell r="AU3265">
            <v>0.32629999999999998</v>
          </cell>
        </row>
        <row r="3266">
          <cell r="AU3266">
            <v>0.32640000000000002</v>
          </cell>
        </row>
        <row r="3267">
          <cell r="AU3267">
            <v>0.32650000000000001</v>
          </cell>
        </row>
        <row r="3268">
          <cell r="AU3268">
            <v>0.3266</v>
          </cell>
        </row>
        <row r="3269">
          <cell r="AU3269">
            <v>0.32669999999999999</v>
          </cell>
        </row>
        <row r="3270">
          <cell r="AU3270">
            <v>0.32679999999999998</v>
          </cell>
        </row>
        <row r="3271">
          <cell r="AU3271">
            <v>0.32690000000000002</v>
          </cell>
        </row>
        <row r="3272">
          <cell r="AU3272">
            <v>0.32700000000000001</v>
          </cell>
        </row>
        <row r="3273">
          <cell r="AU3273">
            <v>0.3271</v>
          </cell>
        </row>
        <row r="3274">
          <cell r="AU3274">
            <v>0.32719999999999999</v>
          </cell>
        </row>
        <row r="3275">
          <cell r="AU3275">
            <v>0.32729999999999998</v>
          </cell>
        </row>
        <row r="3276">
          <cell r="AU3276">
            <v>0.32740000000000002</v>
          </cell>
        </row>
        <row r="3277">
          <cell r="AU3277">
            <v>0.32750000000000001</v>
          </cell>
        </row>
        <row r="3278">
          <cell r="AU3278">
            <v>0.3276</v>
          </cell>
        </row>
        <row r="3279">
          <cell r="AU3279">
            <v>0.32769999999999999</v>
          </cell>
        </row>
        <row r="3280">
          <cell r="AU3280">
            <v>0.32779999999999998</v>
          </cell>
        </row>
        <row r="3281">
          <cell r="AU3281">
            <v>0.32790000000000002</v>
          </cell>
        </row>
        <row r="3282">
          <cell r="AU3282">
            <v>0.32800000000000001</v>
          </cell>
        </row>
        <row r="3283">
          <cell r="AU3283">
            <v>0.3281</v>
          </cell>
        </row>
        <row r="3284">
          <cell r="AU3284">
            <v>0.32819999999999999</v>
          </cell>
        </row>
        <row r="3285">
          <cell r="AU3285">
            <v>0.32829999999999998</v>
          </cell>
        </row>
        <row r="3286">
          <cell r="AU3286">
            <v>0.32840000000000003</v>
          </cell>
        </row>
        <row r="3287">
          <cell r="AU3287">
            <v>0.32850000000000001</v>
          </cell>
        </row>
        <row r="3288">
          <cell r="AU3288">
            <v>0.3286</v>
          </cell>
        </row>
        <row r="3289">
          <cell r="AU3289">
            <v>0.32869999999999999</v>
          </cell>
        </row>
        <row r="3290">
          <cell r="AU3290">
            <v>0.32879999999999998</v>
          </cell>
        </row>
        <row r="3291">
          <cell r="AU3291">
            <v>0.32890000000000003</v>
          </cell>
        </row>
        <row r="3292">
          <cell r="AU3292">
            <v>0.32900000000000001</v>
          </cell>
        </row>
        <row r="3293">
          <cell r="AU3293">
            <v>0.3291</v>
          </cell>
        </row>
        <row r="3294">
          <cell r="AU3294">
            <v>0.32919999999999999</v>
          </cell>
        </row>
        <row r="3295">
          <cell r="AU3295">
            <v>0.32929999999999998</v>
          </cell>
        </row>
        <row r="3296">
          <cell r="AU3296">
            <v>0.32940000000000003</v>
          </cell>
        </row>
        <row r="3297">
          <cell r="AU3297">
            <v>0.32950000000000002</v>
          </cell>
        </row>
        <row r="3298">
          <cell r="AU3298">
            <v>0.3296</v>
          </cell>
        </row>
        <row r="3299">
          <cell r="AU3299">
            <v>0.32969999999999999</v>
          </cell>
        </row>
        <row r="3300">
          <cell r="AU3300">
            <v>0.32979999999999998</v>
          </cell>
        </row>
        <row r="3301">
          <cell r="AU3301">
            <v>0.32990000000000003</v>
          </cell>
        </row>
        <row r="3302">
          <cell r="AU3302">
            <v>0.33</v>
          </cell>
        </row>
        <row r="3303">
          <cell r="AU3303">
            <v>0.3301</v>
          </cell>
        </row>
        <row r="3304">
          <cell r="AU3304">
            <v>0.33019999999999999</v>
          </cell>
        </row>
        <row r="3305">
          <cell r="AU3305">
            <v>0.33029999999999998</v>
          </cell>
        </row>
        <row r="3306">
          <cell r="AU3306">
            <v>0.33040000000000003</v>
          </cell>
        </row>
        <row r="3307">
          <cell r="AU3307">
            <v>0.33050000000000002</v>
          </cell>
        </row>
        <row r="3308">
          <cell r="AU3308">
            <v>0.3306</v>
          </cell>
        </row>
        <row r="3309">
          <cell r="AU3309">
            <v>0.33069999999999999</v>
          </cell>
        </row>
        <row r="3310">
          <cell r="AU3310">
            <v>0.33079999999999998</v>
          </cell>
        </row>
        <row r="3311">
          <cell r="AU3311">
            <v>0.33090000000000003</v>
          </cell>
        </row>
        <row r="3312">
          <cell r="AU3312">
            <v>0.33100000000000002</v>
          </cell>
        </row>
        <row r="3313">
          <cell r="AU3313">
            <v>0.33110000000000001</v>
          </cell>
        </row>
        <row r="3314">
          <cell r="AU3314">
            <v>0.33119999999999999</v>
          </cell>
        </row>
        <row r="3315">
          <cell r="AU3315">
            <v>0.33129999999999998</v>
          </cell>
        </row>
        <row r="3316">
          <cell r="AU3316">
            <v>0.33139999999999997</v>
          </cell>
        </row>
        <row r="3317">
          <cell r="AU3317">
            <v>0.33150000000000002</v>
          </cell>
        </row>
        <row r="3318">
          <cell r="AU3318">
            <v>0.33160000000000001</v>
          </cell>
        </row>
        <row r="3319">
          <cell r="AU3319">
            <v>0.33169999999999999</v>
          </cell>
        </row>
        <row r="3320">
          <cell r="AU3320">
            <v>0.33179999999999998</v>
          </cell>
        </row>
        <row r="3321">
          <cell r="AU3321">
            <v>0.33189999999999997</v>
          </cell>
        </row>
        <row r="3322">
          <cell r="AU3322">
            <v>0.33200000000000002</v>
          </cell>
        </row>
        <row r="3323">
          <cell r="AU3323">
            <v>0.33210000000000001</v>
          </cell>
        </row>
        <row r="3324">
          <cell r="AU3324">
            <v>0.3322</v>
          </cell>
        </row>
        <row r="3325">
          <cell r="AU3325">
            <v>0.33229999999999998</v>
          </cell>
        </row>
        <row r="3326">
          <cell r="AU3326">
            <v>0.33239999999999997</v>
          </cell>
        </row>
        <row r="3327">
          <cell r="AU3327">
            <v>0.33250000000000002</v>
          </cell>
        </row>
        <row r="3328">
          <cell r="AU3328">
            <v>0.33260000000000001</v>
          </cell>
        </row>
        <row r="3329">
          <cell r="AU3329">
            <v>0.3327</v>
          </cell>
        </row>
        <row r="3330">
          <cell r="AU3330">
            <v>0.33279999999999998</v>
          </cell>
        </row>
        <row r="3331">
          <cell r="AU3331">
            <v>0.33289999999999997</v>
          </cell>
        </row>
        <row r="3332">
          <cell r="AU3332">
            <v>0.33300000000000002</v>
          </cell>
        </row>
        <row r="3333">
          <cell r="AU3333">
            <v>0.33310000000000001</v>
          </cell>
        </row>
        <row r="3334">
          <cell r="AU3334">
            <v>0.3332</v>
          </cell>
        </row>
        <row r="3335">
          <cell r="AU3335">
            <v>0.33329999999999999</v>
          </cell>
        </row>
        <row r="3336">
          <cell r="AU3336">
            <v>0.33339999999999997</v>
          </cell>
        </row>
        <row r="3337">
          <cell r="AU3337">
            <v>0.33350000000000002</v>
          </cell>
        </row>
        <row r="3338">
          <cell r="AU3338">
            <v>0.33360000000000001</v>
          </cell>
        </row>
        <row r="3339">
          <cell r="AU3339">
            <v>0.3337</v>
          </cell>
        </row>
        <row r="3340">
          <cell r="AU3340">
            <v>0.33379999999999999</v>
          </cell>
        </row>
        <row r="3341">
          <cell r="AU3341">
            <v>0.33389999999999997</v>
          </cell>
        </row>
        <row r="3342">
          <cell r="AU3342">
            <v>0.33400000000000002</v>
          </cell>
        </row>
        <row r="3343">
          <cell r="AU3343">
            <v>0.33410000000000001</v>
          </cell>
        </row>
        <row r="3344">
          <cell r="AU3344">
            <v>0.3342</v>
          </cell>
        </row>
        <row r="3345">
          <cell r="AU3345">
            <v>0.33429999999999999</v>
          </cell>
        </row>
        <row r="3346">
          <cell r="AU3346">
            <v>0.33439999999999998</v>
          </cell>
        </row>
        <row r="3347">
          <cell r="AU3347">
            <v>0.33450000000000002</v>
          </cell>
        </row>
        <row r="3348">
          <cell r="AU3348">
            <v>0.33460000000000001</v>
          </cell>
        </row>
        <row r="3349">
          <cell r="AU3349">
            <v>0.3347</v>
          </cell>
        </row>
        <row r="3350">
          <cell r="AU3350">
            <v>0.33479999999999999</v>
          </cell>
        </row>
        <row r="3351">
          <cell r="AU3351">
            <v>0.33489999999999998</v>
          </cell>
        </row>
        <row r="3352">
          <cell r="AU3352">
            <v>0.33500000000000002</v>
          </cell>
        </row>
        <row r="3353">
          <cell r="AU3353">
            <v>0.33510000000000001</v>
          </cell>
        </row>
        <row r="3354">
          <cell r="AU3354">
            <v>0.3352</v>
          </cell>
        </row>
        <row r="3355">
          <cell r="AU3355">
            <v>0.33529999999999999</v>
          </cell>
        </row>
        <row r="3356">
          <cell r="AU3356">
            <v>0.33539999999999998</v>
          </cell>
        </row>
        <row r="3357">
          <cell r="AU3357">
            <v>0.33550000000000002</v>
          </cell>
        </row>
        <row r="3358">
          <cell r="AU3358">
            <v>0.33560000000000001</v>
          </cell>
        </row>
        <row r="3359">
          <cell r="AU3359">
            <v>0.3357</v>
          </cell>
        </row>
        <row r="3360">
          <cell r="AU3360">
            <v>0.33579999999999999</v>
          </cell>
        </row>
        <row r="3361">
          <cell r="AU3361">
            <v>0.33589999999999998</v>
          </cell>
        </row>
        <row r="3362">
          <cell r="AU3362">
            <v>0.33600000000000002</v>
          </cell>
        </row>
        <row r="3363">
          <cell r="AU3363">
            <v>0.33610000000000001</v>
          </cell>
        </row>
        <row r="3364">
          <cell r="AU3364">
            <v>0.3362</v>
          </cell>
        </row>
        <row r="3365">
          <cell r="AU3365">
            <v>0.33629999999999999</v>
          </cell>
        </row>
        <row r="3366">
          <cell r="AU3366">
            <v>0.33639999999999998</v>
          </cell>
        </row>
        <row r="3367">
          <cell r="AU3367">
            <v>0.33650000000000002</v>
          </cell>
        </row>
        <row r="3368">
          <cell r="AU3368">
            <v>0.33660000000000001</v>
          </cell>
        </row>
        <row r="3369">
          <cell r="AU3369">
            <v>0.3367</v>
          </cell>
        </row>
        <row r="3370">
          <cell r="AU3370">
            <v>0.33679999999999999</v>
          </cell>
        </row>
        <row r="3371">
          <cell r="AU3371">
            <v>0.33689999999999998</v>
          </cell>
        </row>
        <row r="3372">
          <cell r="AU3372">
            <v>0.33700000000000002</v>
          </cell>
        </row>
        <row r="3373">
          <cell r="AU3373">
            <v>0.33710000000000001</v>
          </cell>
        </row>
        <row r="3374">
          <cell r="AU3374">
            <v>0.3372</v>
          </cell>
        </row>
        <row r="3375">
          <cell r="AU3375">
            <v>0.33729999999999999</v>
          </cell>
        </row>
        <row r="3376">
          <cell r="AU3376">
            <v>0.33739999999999998</v>
          </cell>
        </row>
        <row r="3377">
          <cell r="AU3377">
            <v>0.33750000000000002</v>
          </cell>
        </row>
        <row r="3378">
          <cell r="AU3378">
            <v>0.33760000000000001</v>
          </cell>
        </row>
        <row r="3379">
          <cell r="AU3379">
            <v>0.3377</v>
          </cell>
        </row>
        <row r="3380">
          <cell r="AU3380">
            <v>0.33779999999999999</v>
          </cell>
        </row>
        <row r="3381">
          <cell r="AU3381">
            <v>0.33789999999999998</v>
          </cell>
        </row>
        <row r="3382">
          <cell r="AU3382">
            <v>0.33800000000000002</v>
          </cell>
        </row>
        <row r="3383">
          <cell r="AU3383">
            <v>0.33810000000000001</v>
          </cell>
        </row>
        <row r="3384">
          <cell r="AU3384">
            <v>0.3382</v>
          </cell>
        </row>
        <row r="3385">
          <cell r="AU3385">
            <v>0.33829999999999999</v>
          </cell>
        </row>
        <row r="3386">
          <cell r="AU3386">
            <v>0.33839999999999998</v>
          </cell>
        </row>
        <row r="3387">
          <cell r="AU3387">
            <v>0.33850000000000002</v>
          </cell>
        </row>
        <row r="3388">
          <cell r="AU3388">
            <v>0.33860000000000001</v>
          </cell>
        </row>
        <row r="3389">
          <cell r="AU3389">
            <v>0.3387</v>
          </cell>
        </row>
        <row r="3390">
          <cell r="AU3390">
            <v>0.33879999999999999</v>
          </cell>
        </row>
        <row r="3391">
          <cell r="AU3391">
            <v>0.33889999999999998</v>
          </cell>
        </row>
        <row r="3392">
          <cell r="AU3392">
            <v>0.33900000000000002</v>
          </cell>
        </row>
        <row r="3393">
          <cell r="AU3393">
            <v>0.33910000000000001</v>
          </cell>
        </row>
        <row r="3394">
          <cell r="AU3394">
            <v>0.3392</v>
          </cell>
        </row>
        <row r="3395">
          <cell r="AU3395">
            <v>0.33929999999999999</v>
          </cell>
        </row>
        <row r="3396">
          <cell r="AU3396">
            <v>0.33939999999999998</v>
          </cell>
        </row>
        <row r="3397">
          <cell r="AU3397">
            <v>0.33950000000000002</v>
          </cell>
        </row>
        <row r="3398">
          <cell r="AU3398">
            <v>0.33960000000000001</v>
          </cell>
        </row>
        <row r="3399">
          <cell r="AU3399">
            <v>0.3397</v>
          </cell>
        </row>
        <row r="3400">
          <cell r="AU3400">
            <v>0.33979999999999999</v>
          </cell>
        </row>
        <row r="3401">
          <cell r="AU3401">
            <v>0.33989999999999998</v>
          </cell>
        </row>
        <row r="3402">
          <cell r="AU3402">
            <v>0.34</v>
          </cell>
        </row>
        <row r="3403">
          <cell r="AU3403">
            <v>0.34010000000000001</v>
          </cell>
        </row>
        <row r="3404">
          <cell r="AU3404">
            <v>0.3402</v>
          </cell>
        </row>
        <row r="3405">
          <cell r="AU3405">
            <v>0.34029999999999999</v>
          </cell>
        </row>
        <row r="3406">
          <cell r="AU3406">
            <v>0.34039999999999998</v>
          </cell>
        </row>
        <row r="3407">
          <cell r="AU3407">
            <v>0.34050000000000002</v>
          </cell>
        </row>
        <row r="3408">
          <cell r="AU3408">
            <v>0.34060000000000001</v>
          </cell>
        </row>
        <row r="3409">
          <cell r="AU3409">
            <v>0.3407</v>
          </cell>
        </row>
        <row r="3410">
          <cell r="AU3410">
            <v>0.34079999999999999</v>
          </cell>
        </row>
        <row r="3411">
          <cell r="AU3411">
            <v>0.34089999999999998</v>
          </cell>
        </row>
        <row r="3412">
          <cell r="AU3412">
            <v>0.34100000000000003</v>
          </cell>
        </row>
        <row r="3413">
          <cell r="AU3413">
            <v>0.34110000000000001</v>
          </cell>
        </row>
        <row r="3414">
          <cell r="AU3414">
            <v>0.3412</v>
          </cell>
        </row>
        <row r="3415">
          <cell r="AU3415">
            <v>0.34129999999999999</v>
          </cell>
        </row>
        <row r="3416">
          <cell r="AU3416">
            <v>0.34139999999999998</v>
          </cell>
        </row>
        <row r="3417">
          <cell r="AU3417">
            <v>0.34150000000000003</v>
          </cell>
        </row>
        <row r="3418">
          <cell r="AU3418">
            <v>0.34160000000000001</v>
          </cell>
        </row>
        <row r="3419">
          <cell r="AU3419">
            <v>0.3417</v>
          </cell>
        </row>
        <row r="3420">
          <cell r="AU3420">
            <v>0.34179999999999999</v>
          </cell>
        </row>
        <row r="3421">
          <cell r="AU3421">
            <v>0.34189999999999998</v>
          </cell>
        </row>
        <row r="3422">
          <cell r="AU3422">
            <v>0.34200000000000003</v>
          </cell>
        </row>
        <row r="3423">
          <cell r="AU3423">
            <v>0.34210000000000002</v>
          </cell>
        </row>
        <row r="3424">
          <cell r="AU3424">
            <v>0.3422</v>
          </cell>
        </row>
        <row r="3425">
          <cell r="AU3425">
            <v>0.34229999999999999</v>
          </cell>
        </row>
        <row r="3426">
          <cell r="AU3426">
            <v>0.34239999999999998</v>
          </cell>
        </row>
        <row r="3427">
          <cell r="AU3427">
            <v>0.34250000000000003</v>
          </cell>
        </row>
        <row r="3428">
          <cell r="AU3428">
            <v>0.34260000000000002</v>
          </cell>
        </row>
        <row r="3429">
          <cell r="AU3429">
            <v>0.3427</v>
          </cell>
        </row>
        <row r="3430">
          <cell r="AU3430">
            <v>0.34279999999999999</v>
          </cell>
        </row>
        <row r="3431">
          <cell r="AU3431">
            <v>0.34289999999999998</v>
          </cell>
        </row>
        <row r="3432">
          <cell r="AU3432">
            <v>0.34300000000000003</v>
          </cell>
        </row>
        <row r="3433">
          <cell r="AU3433">
            <v>0.34310000000000002</v>
          </cell>
        </row>
        <row r="3434">
          <cell r="AU3434">
            <v>0.34320000000000001</v>
          </cell>
        </row>
        <row r="3435">
          <cell r="AU3435">
            <v>0.34329999999999999</v>
          </cell>
        </row>
        <row r="3436">
          <cell r="AU3436">
            <v>0.34339999999999998</v>
          </cell>
        </row>
        <row r="3437">
          <cell r="AU3437">
            <v>0.34350000000000003</v>
          </cell>
        </row>
        <row r="3438">
          <cell r="AU3438">
            <v>0.34360000000000002</v>
          </cell>
        </row>
        <row r="3439">
          <cell r="AU3439">
            <v>0.34370000000000001</v>
          </cell>
        </row>
        <row r="3440">
          <cell r="AU3440">
            <v>0.34379999999999999</v>
          </cell>
        </row>
        <row r="3441">
          <cell r="AU3441">
            <v>0.34389999999999998</v>
          </cell>
        </row>
        <row r="3442">
          <cell r="AU3442">
            <v>0.34399999999999997</v>
          </cell>
        </row>
        <row r="3443">
          <cell r="AU3443">
            <v>0.34410000000000002</v>
          </cell>
        </row>
        <row r="3444">
          <cell r="AU3444">
            <v>0.34420000000000001</v>
          </cell>
        </row>
        <row r="3445">
          <cell r="AU3445">
            <v>0.34429999999999999</v>
          </cell>
        </row>
        <row r="3446">
          <cell r="AU3446">
            <v>0.34439999999999998</v>
          </cell>
        </row>
        <row r="3447">
          <cell r="AU3447">
            <v>0.34449999999999997</v>
          </cell>
        </row>
        <row r="3448">
          <cell r="AU3448">
            <v>0.34460000000000002</v>
          </cell>
        </row>
        <row r="3449">
          <cell r="AU3449">
            <v>0.34470000000000001</v>
          </cell>
        </row>
        <row r="3450">
          <cell r="AU3450">
            <v>0.3448</v>
          </cell>
        </row>
        <row r="3451">
          <cell r="AU3451">
            <v>0.34489999999999998</v>
          </cell>
        </row>
        <row r="3452">
          <cell r="AU3452">
            <v>0.34499999999999997</v>
          </cell>
        </row>
        <row r="3453">
          <cell r="AU3453">
            <v>0.34510000000000002</v>
          </cell>
        </row>
        <row r="3454">
          <cell r="AU3454">
            <v>0.34520000000000001</v>
          </cell>
        </row>
        <row r="3455">
          <cell r="AU3455">
            <v>0.3453</v>
          </cell>
        </row>
        <row r="3456">
          <cell r="AU3456">
            <v>0.34539999999999998</v>
          </cell>
        </row>
        <row r="3457">
          <cell r="AU3457">
            <v>0.34549999999999997</v>
          </cell>
        </row>
        <row r="3458">
          <cell r="AU3458">
            <v>0.34560000000000002</v>
          </cell>
        </row>
        <row r="3459">
          <cell r="AU3459">
            <v>0.34570000000000001</v>
          </cell>
        </row>
        <row r="3460">
          <cell r="AU3460">
            <v>0.3458</v>
          </cell>
        </row>
        <row r="3461">
          <cell r="AU3461">
            <v>0.34589999999999999</v>
          </cell>
        </row>
        <row r="3462">
          <cell r="AU3462">
            <v>0.34599999999999997</v>
          </cell>
        </row>
        <row r="3463">
          <cell r="AU3463">
            <v>0.34610000000000002</v>
          </cell>
        </row>
        <row r="3464">
          <cell r="AU3464">
            <v>0.34620000000000001</v>
          </cell>
        </row>
        <row r="3465">
          <cell r="AU3465">
            <v>0.3463</v>
          </cell>
        </row>
        <row r="3466">
          <cell r="AU3466">
            <v>0.34639999999999999</v>
          </cell>
        </row>
        <row r="3467">
          <cell r="AU3467">
            <v>0.34649999999999997</v>
          </cell>
        </row>
        <row r="3468">
          <cell r="AU3468">
            <v>0.34660000000000002</v>
          </cell>
        </row>
        <row r="3469">
          <cell r="AU3469">
            <v>0.34670000000000001</v>
          </cell>
        </row>
        <row r="3470">
          <cell r="AU3470">
            <v>0.3468</v>
          </cell>
        </row>
        <row r="3471">
          <cell r="AU3471">
            <v>0.34689999999999999</v>
          </cell>
        </row>
        <row r="3472">
          <cell r="AU3472">
            <v>0.34699999999999998</v>
          </cell>
        </row>
        <row r="3473">
          <cell r="AU3473">
            <v>0.34710000000000002</v>
          </cell>
        </row>
        <row r="3474">
          <cell r="AU3474">
            <v>0.34720000000000001</v>
          </cell>
        </row>
        <row r="3475">
          <cell r="AU3475">
            <v>0.3473</v>
          </cell>
        </row>
        <row r="3476">
          <cell r="AU3476">
            <v>0.34739999999999999</v>
          </cell>
        </row>
        <row r="3477">
          <cell r="AU3477">
            <v>0.34749999999999998</v>
          </cell>
        </row>
        <row r="3478">
          <cell r="AU3478">
            <v>0.34760000000000002</v>
          </cell>
        </row>
        <row r="3479">
          <cell r="AU3479">
            <v>0.34770000000000001</v>
          </cell>
        </row>
        <row r="3480">
          <cell r="AU3480">
            <v>0.3478</v>
          </cell>
        </row>
        <row r="3481">
          <cell r="AU3481">
            <v>0.34789999999999999</v>
          </cell>
        </row>
        <row r="3482">
          <cell r="AU3482">
            <v>0.34799999999999998</v>
          </cell>
        </row>
        <row r="3483">
          <cell r="AU3483">
            <v>0.34810000000000002</v>
          </cell>
        </row>
        <row r="3484">
          <cell r="AU3484">
            <v>0.34820000000000001</v>
          </cell>
        </row>
        <row r="3485">
          <cell r="AU3485">
            <v>0.3483</v>
          </cell>
        </row>
        <row r="3486">
          <cell r="AU3486">
            <v>0.34839999999999999</v>
          </cell>
        </row>
        <row r="3487">
          <cell r="AU3487">
            <v>0.34849999999999998</v>
          </cell>
        </row>
        <row r="3488">
          <cell r="AU3488">
            <v>0.34860000000000002</v>
          </cell>
        </row>
        <row r="3489">
          <cell r="AU3489">
            <v>0.34870000000000001</v>
          </cell>
        </row>
        <row r="3490">
          <cell r="AU3490">
            <v>0.3488</v>
          </cell>
        </row>
        <row r="3491">
          <cell r="AU3491">
            <v>0.34889999999999999</v>
          </cell>
        </row>
        <row r="3492">
          <cell r="AU3492">
            <v>0.34899999999999998</v>
          </cell>
        </row>
        <row r="3493">
          <cell r="AU3493">
            <v>0.34910000000000002</v>
          </cell>
        </row>
        <row r="3494">
          <cell r="AU3494">
            <v>0.34920000000000001</v>
          </cell>
        </row>
        <row r="3495">
          <cell r="AU3495">
            <v>0.3493</v>
          </cell>
        </row>
        <row r="3496">
          <cell r="AU3496">
            <v>0.34939999999999999</v>
          </cell>
        </row>
        <row r="3497">
          <cell r="AU3497">
            <v>0.34949999999999998</v>
          </cell>
        </row>
        <row r="3498">
          <cell r="AU3498">
            <v>0.34960000000000002</v>
          </cell>
        </row>
        <row r="3499">
          <cell r="AU3499">
            <v>0.34970000000000001</v>
          </cell>
        </row>
        <row r="3500">
          <cell r="AU3500">
            <v>0.3498</v>
          </cell>
        </row>
        <row r="3501">
          <cell r="AU3501">
            <v>0.34989999999999999</v>
          </cell>
        </row>
        <row r="3502">
          <cell r="AU3502">
            <v>0.35</v>
          </cell>
        </row>
        <row r="3503">
          <cell r="AU3503">
            <v>0.35010000000000002</v>
          </cell>
        </row>
        <row r="3504">
          <cell r="AU3504">
            <v>0.35020000000000001</v>
          </cell>
        </row>
        <row r="3505">
          <cell r="AU3505">
            <v>0.3503</v>
          </cell>
        </row>
        <row r="3506">
          <cell r="AU3506">
            <v>0.35039999999999999</v>
          </cell>
        </row>
        <row r="3507">
          <cell r="AU3507">
            <v>0.35049999999999998</v>
          </cell>
        </row>
        <row r="3508">
          <cell r="AU3508">
            <v>0.35060000000000002</v>
          </cell>
        </row>
        <row r="3509">
          <cell r="AU3509">
            <v>0.35070000000000001</v>
          </cell>
        </row>
        <row r="3510">
          <cell r="AU3510">
            <v>0.3508</v>
          </cell>
        </row>
        <row r="3511">
          <cell r="AU3511">
            <v>0.35089999999999999</v>
          </cell>
        </row>
        <row r="3512">
          <cell r="AU3512">
            <v>0.35099999999999998</v>
          </cell>
        </row>
        <row r="3513">
          <cell r="AU3513">
            <v>0.35110000000000002</v>
          </cell>
        </row>
        <row r="3514">
          <cell r="AU3514">
            <v>0.35120000000000001</v>
          </cell>
        </row>
        <row r="3515">
          <cell r="AU3515">
            <v>0.3513</v>
          </cell>
        </row>
        <row r="3516">
          <cell r="AU3516">
            <v>0.35139999999999999</v>
          </cell>
        </row>
        <row r="3517">
          <cell r="AU3517">
            <v>0.35149999999999998</v>
          </cell>
        </row>
        <row r="3518">
          <cell r="AU3518">
            <v>0.35160000000000002</v>
          </cell>
        </row>
        <row r="3519">
          <cell r="AU3519">
            <v>0.35170000000000001</v>
          </cell>
        </row>
        <row r="3520">
          <cell r="AU3520">
            <v>0.3518</v>
          </cell>
        </row>
        <row r="3521">
          <cell r="AU3521">
            <v>0.35189999999999999</v>
          </cell>
        </row>
        <row r="3522">
          <cell r="AU3522">
            <v>0.35199999999999998</v>
          </cell>
        </row>
        <row r="3523">
          <cell r="AU3523">
            <v>0.35210000000000002</v>
          </cell>
        </row>
        <row r="3524">
          <cell r="AU3524">
            <v>0.35220000000000001</v>
          </cell>
        </row>
        <row r="3525">
          <cell r="AU3525">
            <v>0.3523</v>
          </cell>
        </row>
        <row r="3526">
          <cell r="AU3526">
            <v>0.35239999999999999</v>
          </cell>
        </row>
        <row r="3527">
          <cell r="AU3527">
            <v>0.35249999999999998</v>
          </cell>
        </row>
        <row r="3528">
          <cell r="AU3528">
            <v>0.35260000000000002</v>
          </cell>
        </row>
        <row r="3529">
          <cell r="AU3529">
            <v>0.35270000000000001</v>
          </cell>
        </row>
        <row r="3530">
          <cell r="AU3530">
            <v>0.3528</v>
          </cell>
        </row>
        <row r="3531">
          <cell r="AU3531">
            <v>0.35289999999999999</v>
          </cell>
        </row>
        <row r="3532">
          <cell r="AU3532">
            <v>0.35299999999999998</v>
          </cell>
        </row>
        <row r="3533">
          <cell r="AU3533">
            <v>0.35310000000000002</v>
          </cell>
        </row>
        <row r="3534">
          <cell r="AU3534">
            <v>0.35320000000000001</v>
          </cell>
        </row>
        <row r="3535">
          <cell r="AU3535">
            <v>0.3533</v>
          </cell>
        </row>
        <row r="3536">
          <cell r="AU3536">
            <v>0.35339999999999999</v>
          </cell>
        </row>
        <row r="3537">
          <cell r="AU3537">
            <v>0.35349999999999998</v>
          </cell>
        </row>
        <row r="3538">
          <cell r="AU3538">
            <v>0.35360000000000003</v>
          </cell>
        </row>
        <row r="3539">
          <cell r="AU3539">
            <v>0.35370000000000001</v>
          </cell>
        </row>
        <row r="3540">
          <cell r="AU3540">
            <v>0.3538</v>
          </cell>
        </row>
        <row r="3541">
          <cell r="AU3541">
            <v>0.35389999999999999</v>
          </cell>
        </row>
        <row r="3542">
          <cell r="AU3542">
            <v>0.35399999999999998</v>
          </cell>
        </row>
        <row r="3543">
          <cell r="AU3543">
            <v>0.35410000000000003</v>
          </cell>
        </row>
        <row r="3544">
          <cell r="AU3544">
            <v>0.35420000000000001</v>
          </cell>
        </row>
        <row r="3545">
          <cell r="AU3545">
            <v>0.3543</v>
          </cell>
        </row>
        <row r="3546">
          <cell r="AU3546">
            <v>0.35439999999999999</v>
          </cell>
        </row>
        <row r="3547">
          <cell r="AU3547">
            <v>0.35449999999999998</v>
          </cell>
        </row>
        <row r="3548">
          <cell r="AU3548">
            <v>0.35460000000000003</v>
          </cell>
        </row>
        <row r="3549">
          <cell r="AU3549">
            <v>0.35470000000000002</v>
          </cell>
        </row>
        <row r="3550">
          <cell r="AU3550">
            <v>0.3548</v>
          </cell>
        </row>
        <row r="3551">
          <cell r="AU3551">
            <v>0.35489999999999999</v>
          </cell>
        </row>
        <row r="3552">
          <cell r="AU3552">
            <v>0.35499999999999998</v>
          </cell>
        </row>
        <row r="3553">
          <cell r="AU3553">
            <v>0.35510000000000003</v>
          </cell>
        </row>
        <row r="3554">
          <cell r="AU3554">
            <v>0.35520000000000002</v>
          </cell>
        </row>
        <row r="3555">
          <cell r="AU3555">
            <v>0.3553</v>
          </cell>
        </row>
        <row r="3556">
          <cell r="AU3556">
            <v>0.35539999999999999</v>
          </cell>
        </row>
        <row r="3557">
          <cell r="AU3557">
            <v>0.35549999999999998</v>
          </cell>
        </row>
        <row r="3558">
          <cell r="AU3558">
            <v>0.35560000000000003</v>
          </cell>
        </row>
        <row r="3559">
          <cell r="AU3559">
            <v>0.35570000000000002</v>
          </cell>
        </row>
        <row r="3560">
          <cell r="AU3560">
            <v>0.35580000000000001</v>
          </cell>
        </row>
        <row r="3561">
          <cell r="AU3561">
            <v>0.35589999999999999</v>
          </cell>
        </row>
        <row r="3562">
          <cell r="AU3562">
            <v>0.35599999999999998</v>
          </cell>
        </row>
        <row r="3563">
          <cell r="AU3563">
            <v>0.35610000000000003</v>
          </cell>
        </row>
        <row r="3564">
          <cell r="AU3564">
            <v>0.35620000000000002</v>
          </cell>
        </row>
        <row r="3565">
          <cell r="AU3565">
            <v>0.35630000000000001</v>
          </cell>
        </row>
        <row r="3566">
          <cell r="AU3566">
            <v>0.35639999999999999</v>
          </cell>
        </row>
        <row r="3567">
          <cell r="AU3567">
            <v>0.35649999999999998</v>
          </cell>
        </row>
        <row r="3568">
          <cell r="AU3568">
            <v>0.35659999999999997</v>
          </cell>
        </row>
        <row r="3569">
          <cell r="AU3569">
            <v>0.35670000000000002</v>
          </cell>
        </row>
        <row r="3570">
          <cell r="AU3570">
            <v>0.35680000000000001</v>
          </cell>
        </row>
        <row r="3571">
          <cell r="AU3571">
            <v>0.3569</v>
          </cell>
        </row>
        <row r="3572">
          <cell r="AU3572">
            <v>0.35699999999999998</v>
          </cell>
        </row>
        <row r="3573">
          <cell r="AU3573">
            <v>0.35709999999999997</v>
          </cell>
        </row>
        <row r="3574">
          <cell r="AU3574">
            <v>0.35720000000000002</v>
          </cell>
        </row>
        <row r="3575">
          <cell r="AU3575">
            <v>0.35730000000000001</v>
          </cell>
        </row>
        <row r="3576">
          <cell r="AU3576">
            <v>0.3574</v>
          </cell>
        </row>
        <row r="3577">
          <cell r="AU3577">
            <v>0.35749999999999998</v>
          </cell>
        </row>
        <row r="3578">
          <cell r="AU3578">
            <v>0.35759999999999997</v>
          </cell>
        </row>
        <row r="3579">
          <cell r="AU3579">
            <v>0.35770000000000002</v>
          </cell>
        </row>
        <row r="3580">
          <cell r="AU3580">
            <v>0.35780000000000001</v>
          </cell>
        </row>
        <row r="3581">
          <cell r="AU3581">
            <v>0.3579</v>
          </cell>
        </row>
        <row r="3582">
          <cell r="AU3582">
            <v>0.35799999999999998</v>
          </cell>
        </row>
        <row r="3583">
          <cell r="AU3583">
            <v>0.35809999999999997</v>
          </cell>
        </row>
        <row r="3584">
          <cell r="AU3584">
            <v>0.35820000000000002</v>
          </cell>
        </row>
        <row r="3585">
          <cell r="AU3585">
            <v>0.35830000000000001</v>
          </cell>
        </row>
        <row r="3586">
          <cell r="AU3586">
            <v>0.3584</v>
          </cell>
        </row>
        <row r="3587">
          <cell r="AU3587">
            <v>0.35849999999999999</v>
          </cell>
        </row>
        <row r="3588">
          <cell r="AU3588">
            <v>0.35859999999999997</v>
          </cell>
        </row>
        <row r="3589">
          <cell r="AU3589">
            <v>0.35870000000000002</v>
          </cell>
        </row>
        <row r="3590">
          <cell r="AU3590">
            <v>0.35880000000000001</v>
          </cell>
        </row>
        <row r="3591">
          <cell r="AU3591">
            <v>0.3589</v>
          </cell>
        </row>
        <row r="3592">
          <cell r="AU3592">
            <v>0.35899999999999999</v>
          </cell>
        </row>
        <row r="3593">
          <cell r="AU3593">
            <v>0.35909999999999997</v>
          </cell>
        </row>
        <row r="3594">
          <cell r="AU3594">
            <v>0.35920000000000002</v>
          </cell>
        </row>
        <row r="3595">
          <cell r="AU3595">
            <v>0.35930000000000001</v>
          </cell>
        </row>
        <row r="3596">
          <cell r="AU3596">
            <v>0.3594</v>
          </cell>
        </row>
        <row r="3597">
          <cell r="AU3597">
            <v>0.35949999999999999</v>
          </cell>
        </row>
        <row r="3598">
          <cell r="AU3598">
            <v>0.35959999999999998</v>
          </cell>
        </row>
        <row r="3599">
          <cell r="AU3599">
            <v>0.35970000000000002</v>
          </cell>
        </row>
        <row r="3600">
          <cell r="AU3600">
            <v>0.35980000000000001</v>
          </cell>
        </row>
        <row r="3601">
          <cell r="AU3601">
            <v>0.3599</v>
          </cell>
        </row>
        <row r="3602">
          <cell r="AU3602">
            <v>0.36</v>
          </cell>
        </row>
        <row r="3603">
          <cell r="AU3603">
            <v>0.36009999999999998</v>
          </cell>
        </row>
        <row r="3604">
          <cell r="AU3604">
            <v>0.36020000000000002</v>
          </cell>
        </row>
        <row r="3605">
          <cell r="AU3605">
            <v>0.36030000000000001</v>
          </cell>
        </row>
        <row r="3606">
          <cell r="AU3606">
            <v>0.3604</v>
          </cell>
        </row>
        <row r="3607">
          <cell r="AU3607">
            <v>0.36049999999999999</v>
          </cell>
        </row>
        <row r="3608">
          <cell r="AU3608">
            <v>0.36059999999999998</v>
          </cell>
        </row>
        <row r="3609">
          <cell r="AU3609">
            <v>0.36070000000000002</v>
          </cell>
        </row>
        <row r="3610">
          <cell r="AU3610">
            <v>0.36080000000000001</v>
          </cell>
        </row>
        <row r="3611">
          <cell r="AU3611">
            <v>0.3609</v>
          </cell>
        </row>
        <row r="3612">
          <cell r="AU3612">
            <v>0.36099999999999999</v>
          </cell>
        </row>
        <row r="3613">
          <cell r="AU3613">
            <v>0.36109999999999998</v>
          </cell>
        </row>
        <row r="3614">
          <cell r="AU3614">
            <v>0.36120000000000002</v>
          </cell>
        </row>
        <row r="3615">
          <cell r="AU3615">
            <v>0.36130000000000001</v>
          </cell>
        </row>
        <row r="3616">
          <cell r="AU3616">
            <v>0.3614</v>
          </cell>
        </row>
        <row r="3617">
          <cell r="AU3617">
            <v>0.36149999999999999</v>
          </cell>
        </row>
        <row r="3618">
          <cell r="AU3618">
            <v>0.36159999999999998</v>
          </cell>
        </row>
        <row r="3619">
          <cell r="AU3619">
            <v>0.36170000000000002</v>
          </cell>
        </row>
        <row r="3620">
          <cell r="AU3620">
            <v>0.36180000000000001</v>
          </cell>
        </row>
        <row r="3621">
          <cell r="AU3621">
            <v>0.3619</v>
          </cell>
        </row>
        <row r="3622">
          <cell r="AU3622">
            <v>0.36199999999999999</v>
          </cell>
        </row>
        <row r="3623">
          <cell r="AU3623">
            <v>0.36209999999999998</v>
          </cell>
        </row>
        <row r="3624">
          <cell r="AU3624">
            <v>0.36220000000000002</v>
          </cell>
        </row>
        <row r="3625">
          <cell r="AU3625">
            <v>0.36230000000000001</v>
          </cell>
        </row>
        <row r="3626">
          <cell r="AU3626">
            <v>0.3624</v>
          </cell>
        </row>
        <row r="3627">
          <cell r="AU3627">
            <v>0.36249999999999999</v>
          </cell>
        </row>
        <row r="3628">
          <cell r="AU3628">
            <v>0.36259999999999998</v>
          </cell>
        </row>
        <row r="3629">
          <cell r="AU3629">
            <v>0.36270000000000002</v>
          </cell>
        </row>
        <row r="3630">
          <cell r="AU3630">
            <v>0.36280000000000001</v>
          </cell>
        </row>
        <row r="3631">
          <cell r="AU3631">
            <v>0.3629</v>
          </cell>
        </row>
        <row r="3632">
          <cell r="AU3632">
            <v>0.36299999999999999</v>
          </cell>
        </row>
        <row r="3633">
          <cell r="AU3633">
            <v>0.36309999999999998</v>
          </cell>
        </row>
        <row r="3634">
          <cell r="AU3634">
            <v>0.36320000000000002</v>
          </cell>
        </row>
        <row r="3635">
          <cell r="AU3635">
            <v>0.36330000000000001</v>
          </cell>
        </row>
        <row r="3636">
          <cell r="AU3636">
            <v>0.3634</v>
          </cell>
        </row>
        <row r="3637">
          <cell r="AU3637">
            <v>0.36349999999999999</v>
          </cell>
        </row>
        <row r="3638">
          <cell r="AU3638">
            <v>0.36359999999999998</v>
          </cell>
        </row>
        <row r="3639">
          <cell r="AU3639">
            <v>0.36370000000000002</v>
          </cell>
        </row>
        <row r="3640">
          <cell r="AU3640">
            <v>0.36380000000000001</v>
          </cell>
        </row>
        <row r="3641">
          <cell r="AU3641">
            <v>0.3639</v>
          </cell>
        </row>
        <row r="3642">
          <cell r="AU3642">
            <v>0.36399999999999999</v>
          </cell>
        </row>
        <row r="3643">
          <cell r="AU3643">
            <v>0.36409999999999998</v>
          </cell>
        </row>
        <row r="3644">
          <cell r="AU3644">
            <v>0.36420000000000002</v>
          </cell>
        </row>
        <row r="3645">
          <cell r="AU3645">
            <v>0.36430000000000001</v>
          </cell>
        </row>
        <row r="3646">
          <cell r="AU3646">
            <v>0.3644</v>
          </cell>
        </row>
        <row r="3647">
          <cell r="AU3647">
            <v>0.36449999999999999</v>
          </cell>
        </row>
        <row r="3648">
          <cell r="AU3648">
            <v>0.36459999999999998</v>
          </cell>
        </row>
        <row r="3649">
          <cell r="AU3649">
            <v>0.36470000000000002</v>
          </cell>
        </row>
        <row r="3650">
          <cell r="AU3650">
            <v>0.36480000000000001</v>
          </cell>
        </row>
        <row r="3651">
          <cell r="AU3651">
            <v>0.3649</v>
          </cell>
        </row>
        <row r="3652">
          <cell r="AU3652">
            <v>0.36499999999999999</v>
          </cell>
        </row>
        <row r="3653">
          <cell r="AU3653">
            <v>0.36509999999999998</v>
          </cell>
        </row>
        <row r="3654">
          <cell r="AU3654">
            <v>0.36520000000000002</v>
          </cell>
        </row>
        <row r="3655">
          <cell r="AU3655">
            <v>0.36530000000000001</v>
          </cell>
        </row>
        <row r="3656">
          <cell r="AU3656">
            <v>0.3654</v>
          </cell>
        </row>
        <row r="3657">
          <cell r="AU3657">
            <v>0.36549999999999999</v>
          </cell>
        </row>
        <row r="3658">
          <cell r="AU3658">
            <v>0.36559999999999998</v>
          </cell>
        </row>
        <row r="3659">
          <cell r="AU3659">
            <v>0.36570000000000003</v>
          </cell>
        </row>
        <row r="3660">
          <cell r="AU3660">
            <v>0.36580000000000001</v>
          </cell>
        </row>
        <row r="3661">
          <cell r="AU3661">
            <v>0.3659</v>
          </cell>
        </row>
        <row r="3662">
          <cell r="AU3662">
            <v>0.36599999999999999</v>
          </cell>
        </row>
        <row r="3663">
          <cell r="AU3663">
            <v>0.36609999999999998</v>
          </cell>
        </row>
        <row r="3664">
          <cell r="AU3664">
            <v>0.36620000000000003</v>
          </cell>
        </row>
        <row r="3665">
          <cell r="AU3665">
            <v>0.36630000000000001</v>
          </cell>
        </row>
        <row r="3666">
          <cell r="AU3666">
            <v>0.3664</v>
          </cell>
        </row>
        <row r="3667">
          <cell r="AU3667">
            <v>0.36649999999999999</v>
          </cell>
        </row>
        <row r="3668">
          <cell r="AU3668">
            <v>0.36659999999999998</v>
          </cell>
        </row>
        <row r="3669">
          <cell r="AU3669">
            <v>0.36670000000000003</v>
          </cell>
        </row>
        <row r="3670">
          <cell r="AU3670">
            <v>0.36680000000000001</v>
          </cell>
        </row>
        <row r="3671">
          <cell r="AU3671">
            <v>0.3669</v>
          </cell>
        </row>
        <row r="3672">
          <cell r="AU3672">
            <v>0.36699999999999999</v>
          </cell>
        </row>
        <row r="3673">
          <cell r="AU3673">
            <v>0.36709999999999998</v>
          </cell>
        </row>
        <row r="3674">
          <cell r="AU3674">
            <v>0.36720000000000003</v>
          </cell>
        </row>
        <row r="3675">
          <cell r="AU3675">
            <v>0.36730000000000002</v>
          </cell>
        </row>
        <row r="3676">
          <cell r="AU3676">
            <v>0.3674</v>
          </cell>
        </row>
        <row r="3677">
          <cell r="AU3677">
            <v>0.36749999999999999</v>
          </cell>
        </row>
        <row r="3678">
          <cell r="AU3678">
            <v>0.36759999999999998</v>
          </cell>
        </row>
        <row r="3679">
          <cell r="AU3679">
            <v>0.36770000000000003</v>
          </cell>
        </row>
        <row r="3680">
          <cell r="AU3680">
            <v>0.36780000000000002</v>
          </cell>
        </row>
        <row r="3681">
          <cell r="AU3681">
            <v>0.3679</v>
          </cell>
        </row>
        <row r="3682">
          <cell r="AU3682">
            <v>0.36799999999999999</v>
          </cell>
        </row>
        <row r="3683">
          <cell r="AU3683">
            <v>0.36809999999999998</v>
          </cell>
        </row>
        <row r="3684">
          <cell r="AU3684">
            <v>0.36820000000000003</v>
          </cell>
        </row>
        <row r="3685">
          <cell r="AU3685">
            <v>0.36830000000000002</v>
          </cell>
        </row>
        <row r="3686">
          <cell r="AU3686">
            <v>0.36840000000000001</v>
          </cell>
        </row>
        <row r="3687">
          <cell r="AU3687">
            <v>0.36849999999999999</v>
          </cell>
        </row>
        <row r="3688">
          <cell r="AU3688">
            <v>0.36859999999999998</v>
          </cell>
        </row>
        <row r="3689">
          <cell r="AU3689">
            <v>0.36870000000000003</v>
          </cell>
        </row>
        <row r="3690">
          <cell r="AU3690">
            <v>0.36880000000000002</v>
          </cell>
        </row>
        <row r="3691">
          <cell r="AU3691">
            <v>0.36890000000000001</v>
          </cell>
        </row>
        <row r="3692">
          <cell r="AU3692">
            <v>0.36899999999999999</v>
          </cell>
        </row>
        <row r="3693">
          <cell r="AU3693">
            <v>0.36909999999999998</v>
          </cell>
        </row>
        <row r="3694">
          <cell r="AU3694">
            <v>0.36919999999999997</v>
          </cell>
        </row>
        <row r="3695">
          <cell r="AU3695">
            <v>0.36930000000000002</v>
          </cell>
        </row>
        <row r="3696">
          <cell r="AU3696">
            <v>0.36940000000000001</v>
          </cell>
        </row>
        <row r="3697">
          <cell r="AU3697">
            <v>0.3695</v>
          </cell>
        </row>
        <row r="3698">
          <cell r="AU3698">
            <v>0.36959999999999998</v>
          </cell>
        </row>
        <row r="3699">
          <cell r="AU3699">
            <v>0.36969999999999997</v>
          </cell>
        </row>
        <row r="3700">
          <cell r="AU3700">
            <v>0.36980000000000002</v>
          </cell>
        </row>
        <row r="3701">
          <cell r="AU3701">
            <v>0.36990000000000001</v>
          </cell>
        </row>
        <row r="3702">
          <cell r="AU3702">
            <v>0.37</v>
          </cell>
        </row>
        <row r="3703">
          <cell r="AU3703">
            <v>0.37009999999999998</v>
          </cell>
        </row>
        <row r="3704">
          <cell r="AU3704">
            <v>0.37019999999999997</v>
          </cell>
        </row>
        <row r="3705">
          <cell r="AU3705">
            <v>0.37030000000000002</v>
          </cell>
        </row>
        <row r="3706">
          <cell r="AU3706">
            <v>0.37040000000000001</v>
          </cell>
        </row>
        <row r="3707">
          <cell r="AU3707">
            <v>0.3705</v>
          </cell>
        </row>
        <row r="3708">
          <cell r="AU3708">
            <v>0.37059999999999998</v>
          </cell>
        </row>
        <row r="3709">
          <cell r="AU3709">
            <v>0.37069999999999997</v>
          </cell>
        </row>
        <row r="3710">
          <cell r="AU3710">
            <v>0.37080000000000002</v>
          </cell>
        </row>
        <row r="3711">
          <cell r="AU3711">
            <v>0.37090000000000001</v>
          </cell>
        </row>
        <row r="3712">
          <cell r="AU3712">
            <v>0.371</v>
          </cell>
        </row>
        <row r="3713">
          <cell r="AU3713">
            <v>0.37109999999999999</v>
          </cell>
        </row>
        <row r="3714">
          <cell r="AU3714">
            <v>0.37119999999999997</v>
          </cell>
        </row>
        <row r="3715">
          <cell r="AU3715">
            <v>0.37130000000000002</v>
          </cell>
        </row>
        <row r="3716">
          <cell r="AU3716">
            <v>0.37140000000000001</v>
          </cell>
        </row>
        <row r="3717">
          <cell r="AU3717">
            <v>0.3715</v>
          </cell>
        </row>
        <row r="3718">
          <cell r="AU3718">
            <v>0.37159999999999999</v>
          </cell>
        </row>
        <row r="3719">
          <cell r="AU3719">
            <v>0.37169999999999997</v>
          </cell>
        </row>
        <row r="3720">
          <cell r="AU3720">
            <v>0.37180000000000002</v>
          </cell>
        </row>
        <row r="3721">
          <cell r="AU3721">
            <v>0.37190000000000001</v>
          </cell>
        </row>
        <row r="3722">
          <cell r="AU3722">
            <v>0.372</v>
          </cell>
        </row>
        <row r="3723">
          <cell r="AU3723">
            <v>0.37209999999999999</v>
          </cell>
        </row>
        <row r="3724">
          <cell r="AU3724">
            <v>0.37219999999999998</v>
          </cell>
        </row>
        <row r="3725">
          <cell r="AU3725">
            <v>0.37230000000000002</v>
          </cell>
        </row>
        <row r="3726">
          <cell r="AU3726">
            <v>0.37240000000000001</v>
          </cell>
        </row>
        <row r="3727">
          <cell r="AU3727">
            <v>0.3725</v>
          </cell>
        </row>
        <row r="3728">
          <cell r="AU3728">
            <v>0.37259999999999999</v>
          </cell>
        </row>
        <row r="3729">
          <cell r="AU3729">
            <v>0.37269999999999998</v>
          </cell>
        </row>
        <row r="3730">
          <cell r="AU3730">
            <v>0.37280000000000002</v>
          </cell>
        </row>
        <row r="3731">
          <cell r="AU3731">
            <v>0.37290000000000001</v>
          </cell>
        </row>
        <row r="3732">
          <cell r="AU3732">
            <v>0.373</v>
          </cell>
        </row>
        <row r="3733">
          <cell r="AU3733">
            <v>0.37309999999999999</v>
          </cell>
        </row>
        <row r="3734">
          <cell r="AU3734">
            <v>0.37319999999999998</v>
          </cell>
        </row>
        <row r="3735">
          <cell r="AU3735">
            <v>0.37330000000000002</v>
          </cell>
        </row>
        <row r="3736">
          <cell r="AU3736">
            <v>0.37340000000000001</v>
          </cell>
        </row>
        <row r="3737">
          <cell r="AU3737">
            <v>0.3735</v>
          </cell>
        </row>
        <row r="3738">
          <cell r="AU3738">
            <v>0.37359999999999999</v>
          </cell>
        </row>
        <row r="3739">
          <cell r="AU3739">
            <v>0.37369999999999998</v>
          </cell>
        </row>
        <row r="3740">
          <cell r="AU3740">
            <v>0.37380000000000002</v>
          </cell>
        </row>
        <row r="3741">
          <cell r="AU3741">
            <v>0.37390000000000001</v>
          </cell>
        </row>
        <row r="3742">
          <cell r="AU3742">
            <v>0.374</v>
          </cell>
        </row>
        <row r="3743">
          <cell r="AU3743">
            <v>0.37409999999999999</v>
          </cell>
        </row>
        <row r="3744">
          <cell r="AU3744">
            <v>0.37419999999999998</v>
          </cell>
        </row>
        <row r="3745">
          <cell r="AU3745">
            <v>0.37430000000000002</v>
          </cell>
        </row>
        <row r="3746">
          <cell r="AU3746">
            <v>0.37440000000000001</v>
          </cell>
        </row>
        <row r="3747">
          <cell r="AU3747">
            <v>0.3745</v>
          </cell>
        </row>
        <row r="3748">
          <cell r="AU3748">
            <v>0.37459999999999999</v>
          </cell>
        </row>
        <row r="3749">
          <cell r="AU3749">
            <v>0.37469999999999998</v>
          </cell>
        </row>
        <row r="3750">
          <cell r="AU3750">
            <v>0.37480000000000002</v>
          </cell>
        </row>
        <row r="3751">
          <cell r="AU3751">
            <v>0.37490000000000001</v>
          </cell>
        </row>
        <row r="3752">
          <cell r="AU3752">
            <v>0.375</v>
          </cell>
        </row>
        <row r="3753">
          <cell r="AU3753">
            <v>0.37509999999999999</v>
          </cell>
        </row>
        <row r="3754">
          <cell r="AU3754">
            <v>0.37519999999999998</v>
          </cell>
        </row>
        <row r="3755">
          <cell r="AU3755">
            <v>0.37530000000000002</v>
          </cell>
        </row>
        <row r="3756">
          <cell r="AU3756">
            <v>0.37540000000000001</v>
          </cell>
        </row>
        <row r="3757">
          <cell r="AU3757">
            <v>0.3755</v>
          </cell>
        </row>
        <row r="3758">
          <cell r="AU3758">
            <v>0.37559999999999999</v>
          </cell>
        </row>
        <row r="3759">
          <cell r="AU3759">
            <v>0.37569999999999998</v>
          </cell>
        </row>
        <row r="3760">
          <cell r="AU3760">
            <v>0.37580000000000002</v>
          </cell>
        </row>
        <row r="3761">
          <cell r="AU3761">
            <v>0.37590000000000001</v>
          </cell>
        </row>
        <row r="3762">
          <cell r="AU3762">
            <v>0.376</v>
          </cell>
        </row>
        <row r="3763">
          <cell r="AU3763">
            <v>0.37609999999999999</v>
          </cell>
        </row>
        <row r="3764">
          <cell r="AU3764">
            <v>0.37619999999999998</v>
          </cell>
        </row>
        <row r="3765">
          <cell r="AU3765">
            <v>0.37630000000000002</v>
          </cell>
        </row>
        <row r="3766">
          <cell r="AU3766">
            <v>0.37640000000000001</v>
          </cell>
        </row>
        <row r="3767">
          <cell r="AU3767">
            <v>0.3765</v>
          </cell>
        </row>
        <row r="3768">
          <cell r="AU3768">
            <v>0.37659999999999999</v>
          </cell>
        </row>
        <row r="3769">
          <cell r="AU3769">
            <v>0.37669999999999998</v>
          </cell>
        </row>
        <row r="3770">
          <cell r="AU3770">
            <v>0.37680000000000002</v>
          </cell>
        </row>
        <row r="3771">
          <cell r="AU3771">
            <v>0.37690000000000001</v>
          </cell>
        </row>
        <row r="3772">
          <cell r="AU3772">
            <v>0.377</v>
          </cell>
        </row>
        <row r="3773">
          <cell r="AU3773">
            <v>0.37709999999999999</v>
          </cell>
        </row>
        <row r="3774">
          <cell r="AU3774">
            <v>0.37719999999999998</v>
          </cell>
        </row>
        <row r="3775">
          <cell r="AU3775">
            <v>0.37730000000000002</v>
          </cell>
        </row>
        <row r="3776">
          <cell r="AU3776">
            <v>0.37740000000000001</v>
          </cell>
        </row>
        <row r="3777">
          <cell r="AU3777">
            <v>0.3775</v>
          </cell>
        </row>
        <row r="3778">
          <cell r="AU3778">
            <v>0.37759999999999999</v>
          </cell>
        </row>
        <row r="3779">
          <cell r="AU3779">
            <v>0.37769999999999998</v>
          </cell>
        </row>
        <row r="3780">
          <cell r="AU3780">
            <v>0.37780000000000002</v>
          </cell>
        </row>
        <row r="3781">
          <cell r="AU3781">
            <v>0.37790000000000001</v>
          </cell>
        </row>
        <row r="3782">
          <cell r="AU3782">
            <v>0.378</v>
          </cell>
        </row>
        <row r="3783">
          <cell r="AU3783">
            <v>0.37809999999999999</v>
          </cell>
        </row>
        <row r="3784">
          <cell r="AU3784">
            <v>0.37819999999999998</v>
          </cell>
        </row>
        <row r="3785">
          <cell r="AU3785">
            <v>0.37830000000000003</v>
          </cell>
        </row>
        <row r="3786">
          <cell r="AU3786">
            <v>0.37840000000000001</v>
          </cell>
        </row>
        <row r="3787">
          <cell r="AU3787">
            <v>0.3785</v>
          </cell>
        </row>
        <row r="3788">
          <cell r="AU3788">
            <v>0.37859999999999999</v>
          </cell>
        </row>
        <row r="3789">
          <cell r="AU3789">
            <v>0.37869999999999998</v>
          </cell>
        </row>
        <row r="3790">
          <cell r="AU3790">
            <v>0.37880000000000003</v>
          </cell>
        </row>
        <row r="3791">
          <cell r="AU3791">
            <v>0.37890000000000001</v>
          </cell>
        </row>
        <row r="3792">
          <cell r="AU3792">
            <v>0.379</v>
          </cell>
        </row>
        <row r="3793">
          <cell r="AU3793">
            <v>0.37909999999999999</v>
          </cell>
        </row>
        <row r="3794">
          <cell r="AU3794">
            <v>0.37919999999999998</v>
          </cell>
        </row>
        <row r="3795">
          <cell r="AU3795">
            <v>0.37930000000000003</v>
          </cell>
        </row>
        <row r="3796">
          <cell r="AU3796">
            <v>0.37940000000000002</v>
          </cell>
        </row>
        <row r="3797">
          <cell r="AU3797">
            <v>0.3795</v>
          </cell>
        </row>
        <row r="3798">
          <cell r="AU3798">
            <v>0.37959999999999999</v>
          </cell>
        </row>
        <row r="3799">
          <cell r="AU3799">
            <v>0.37969999999999998</v>
          </cell>
        </row>
        <row r="3800">
          <cell r="AU3800">
            <v>0.37980000000000003</v>
          </cell>
        </row>
        <row r="3801">
          <cell r="AU3801">
            <v>0.37990000000000002</v>
          </cell>
        </row>
        <row r="3802">
          <cell r="AU3802">
            <v>0.38</v>
          </cell>
        </row>
        <row r="3803">
          <cell r="AU3803">
            <v>0.38009999999999999</v>
          </cell>
        </row>
        <row r="3804">
          <cell r="AU3804">
            <v>0.38019999999999998</v>
          </cell>
        </row>
        <row r="3805">
          <cell r="AU3805">
            <v>0.38030000000000003</v>
          </cell>
        </row>
        <row r="3806">
          <cell r="AU3806">
            <v>0.38040000000000002</v>
          </cell>
        </row>
        <row r="3807">
          <cell r="AU3807">
            <v>0.3805</v>
          </cell>
        </row>
        <row r="3808">
          <cell r="AU3808">
            <v>0.38059999999999999</v>
          </cell>
        </row>
        <row r="3809">
          <cell r="AU3809">
            <v>0.38069999999999998</v>
          </cell>
        </row>
        <row r="3810">
          <cell r="AU3810">
            <v>0.38080000000000003</v>
          </cell>
        </row>
        <row r="3811">
          <cell r="AU3811">
            <v>0.38090000000000002</v>
          </cell>
        </row>
        <row r="3812">
          <cell r="AU3812">
            <v>0.38100000000000001</v>
          </cell>
        </row>
        <row r="3813">
          <cell r="AU3813">
            <v>0.38109999999999999</v>
          </cell>
        </row>
        <row r="3814">
          <cell r="AU3814">
            <v>0.38119999999999998</v>
          </cell>
        </row>
        <row r="3815">
          <cell r="AU3815">
            <v>0.38129999999999997</v>
          </cell>
        </row>
        <row r="3816">
          <cell r="AU3816">
            <v>0.38140000000000002</v>
          </cell>
        </row>
        <row r="3817">
          <cell r="AU3817">
            <v>0.38150000000000001</v>
          </cell>
        </row>
        <row r="3818">
          <cell r="AU3818">
            <v>0.38159999999999999</v>
          </cell>
        </row>
        <row r="3819">
          <cell r="AU3819">
            <v>0.38169999999999998</v>
          </cell>
        </row>
        <row r="3820">
          <cell r="AU3820">
            <v>0.38179999999999997</v>
          </cell>
        </row>
        <row r="3821">
          <cell r="AU3821">
            <v>0.38190000000000002</v>
          </cell>
        </row>
        <row r="3822">
          <cell r="AU3822">
            <v>0.38200000000000001</v>
          </cell>
        </row>
        <row r="3823">
          <cell r="AU3823">
            <v>0.3821</v>
          </cell>
        </row>
        <row r="3824">
          <cell r="AU3824">
            <v>0.38219999999999998</v>
          </cell>
        </row>
        <row r="3825">
          <cell r="AU3825">
            <v>0.38229999999999997</v>
          </cell>
        </row>
        <row r="3826">
          <cell r="AU3826">
            <v>0.38240000000000002</v>
          </cell>
        </row>
        <row r="3827">
          <cell r="AU3827">
            <v>0.38250000000000001</v>
          </cell>
        </row>
        <row r="3828">
          <cell r="AU3828">
            <v>0.3826</v>
          </cell>
        </row>
        <row r="3829">
          <cell r="AU3829">
            <v>0.38269999999999998</v>
          </cell>
        </row>
        <row r="3830">
          <cell r="AU3830">
            <v>0.38279999999999997</v>
          </cell>
        </row>
        <row r="3831">
          <cell r="AU3831">
            <v>0.38290000000000002</v>
          </cell>
        </row>
        <row r="3832">
          <cell r="AU3832">
            <v>0.38300000000000001</v>
          </cell>
        </row>
        <row r="3833">
          <cell r="AU3833">
            <v>0.3831</v>
          </cell>
        </row>
        <row r="3834">
          <cell r="AU3834">
            <v>0.38319999999999999</v>
          </cell>
        </row>
        <row r="3835">
          <cell r="AU3835">
            <v>0.38329999999999997</v>
          </cell>
        </row>
        <row r="3836">
          <cell r="AU3836">
            <v>0.38340000000000002</v>
          </cell>
        </row>
        <row r="3837">
          <cell r="AU3837">
            <v>0.38350000000000001</v>
          </cell>
        </row>
        <row r="3838">
          <cell r="AU3838">
            <v>0.3836</v>
          </cell>
        </row>
        <row r="3839">
          <cell r="AU3839">
            <v>0.38369999999999999</v>
          </cell>
        </row>
        <row r="3840">
          <cell r="AU3840">
            <v>0.38379999999999997</v>
          </cell>
        </row>
        <row r="3841">
          <cell r="AU3841">
            <v>0.38390000000000002</v>
          </cell>
        </row>
        <row r="3842">
          <cell r="AU3842">
            <v>0.38400000000000001</v>
          </cell>
        </row>
        <row r="3843">
          <cell r="AU3843">
            <v>0.3841</v>
          </cell>
        </row>
        <row r="3844">
          <cell r="AU3844">
            <v>0.38419999999999999</v>
          </cell>
        </row>
        <row r="3845">
          <cell r="AU3845">
            <v>0.38429999999999997</v>
          </cell>
        </row>
        <row r="3846">
          <cell r="AU3846">
            <v>0.38440000000000002</v>
          </cell>
        </row>
        <row r="3847">
          <cell r="AU3847">
            <v>0.38450000000000001</v>
          </cell>
        </row>
        <row r="3848">
          <cell r="AU3848">
            <v>0.3846</v>
          </cell>
        </row>
        <row r="3849">
          <cell r="AU3849">
            <v>0.38469999999999999</v>
          </cell>
        </row>
        <row r="3850">
          <cell r="AU3850">
            <v>0.38479999999999998</v>
          </cell>
        </row>
        <row r="3851">
          <cell r="AU3851">
            <v>0.38490000000000002</v>
          </cell>
        </row>
        <row r="3852">
          <cell r="AU3852">
            <v>0.38500000000000001</v>
          </cell>
        </row>
        <row r="3853">
          <cell r="AU3853">
            <v>0.3851</v>
          </cell>
        </row>
        <row r="3854">
          <cell r="AU3854">
            <v>0.38519999999999999</v>
          </cell>
        </row>
        <row r="3855">
          <cell r="AU3855">
            <v>0.38529999999999998</v>
          </cell>
        </row>
        <row r="3856">
          <cell r="AU3856">
            <v>0.38540000000000002</v>
          </cell>
        </row>
        <row r="3857">
          <cell r="AU3857">
            <v>0.38550000000000001</v>
          </cell>
        </row>
        <row r="3858">
          <cell r="AU3858">
            <v>0.3856</v>
          </cell>
        </row>
        <row r="3859">
          <cell r="AU3859">
            <v>0.38569999999999999</v>
          </cell>
        </row>
        <row r="3860">
          <cell r="AU3860">
            <v>0.38579999999999998</v>
          </cell>
        </row>
        <row r="3861">
          <cell r="AU3861">
            <v>0.38590000000000002</v>
          </cell>
        </row>
        <row r="3862">
          <cell r="AU3862">
            <v>0.38600000000000001</v>
          </cell>
        </row>
        <row r="3863">
          <cell r="AU3863">
            <v>0.3861</v>
          </cell>
        </row>
        <row r="3864">
          <cell r="AU3864">
            <v>0.38619999999999999</v>
          </cell>
        </row>
        <row r="3865">
          <cell r="AU3865">
            <v>0.38629999999999998</v>
          </cell>
        </row>
        <row r="3866">
          <cell r="AU3866">
            <v>0.38640000000000002</v>
          </cell>
        </row>
        <row r="3867">
          <cell r="AU3867">
            <v>0.38650000000000001</v>
          </cell>
        </row>
        <row r="3868">
          <cell r="AU3868">
            <v>0.3866</v>
          </cell>
        </row>
        <row r="3869">
          <cell r="AU3869">
            <v>0.38669999999999999</v>
          </cell>
        </row>
        <row r="3870">
          <cell r="AU3870">
            <v>0.38679999999999998</v>
          </cell>
        </row>
        <row r="3871">
          <cell r="AU3871">
            <v>0.38690000000000002</v>
          </cell>
        </row>
        <row r="3872">
          <cell r="AU3872">
            <v>0.38700000000000001</v>
          </cell>
        </row>
        <row r="3873">
          <cell r="AU3873">
            <v>0.3871</v>
          </cell>
        </row>
        <row r="3874">
          <cell r="AU3874">
            <v>0.38719999999999999</v>
          </cell>
        </row>
        <row r="3875">
          <cell r="AU3875">
            <v>0.38729999999999998</v>
          </cell>
        </row>
        <row r="3876">
          <cell r="AU3876">
            <v>0.38740000000000002</v>
          </cell>
        </row>
        <row r="3877">
          <cell r="AU3877">
            <v>0.38750000000000001</v>
          </cell>
        </row>
        <row r="3878">
          <cell r="AU3878">
            <v>0.3876</v>
          </cell>
        </row>
        <row r="3879">
          <cell r="AU3879">
            <v>0.38769999999999999</v>
          </cell>
        </row>
        <row r="3880">
          <cell r="AU3880">
            <v>0.38779999999999998</v>
          </cell>
        </row>
        <row r="3881">
          <cell r="AU3881">
            <v>0.38790000000000002</v>
          </cell>
        </row>
        <row r="3882">
          <cell r="AU3882">
            <v>0.38800000000000001</v>
          </cell>
        </row>
        <row r="3883">
          <cell r="AU3883">
            <v>0.3881</v>
          </cell>
        </row>
        <row r="3884">
          <cell r="AU3884">
            <v>0.38819999999999999</v>
          </cell>
        </row>
        <row r="3885">
          <cell r="AU3885">
            <v>0.38829999999999998</v>
          </cell>
        </row>
        <row r="3886">
          <cell r="AU3886">
            <v>0.38840000000000002</v>
          </cell>
        </row>
        <row r="3887">
          <cell r="AU3887">
            <v>0.38850000000000001</v>
          </cell>
        </row>
        <row r="3888">
          <cell r="AU3888">
            <v>0.3886</v>
          </cell>
        </row>
        <row r="3889">
          <cell r="AU3889">
            <v>0.38869999999999999</v>
          </cell>
        </row>
        <row r="3890">
          <cell r="AU3890">
            <v>0.38879999999999998</v>
          </cell>
        </row>
        <row r="3891">
          <cell r="AU3891">
            <v>0.38890000000000002</v>
          </cell>
        </row>
        <row r="3892">
          <cell r="AU3892">
            <v>0.38900000000000001</v>
          </cell>
        </row>
        <row r="3893">
          <cell r="AU3893">
            <v>0.3891</v>
          </cell>
        </row>
        <row r="3894">
          <cell r="AU3894">
            <v>0.38919999999999999</v>
          </cell>
        </row>
        <row r="3895">
          <cell r="AU3895">
            <v>0.38929999999999998</v>
          </cell>
        </row>
        <row r="3896">
          <cell r="AU3896">
            <v>0.38940000000000002</v>
          </cell>
        </row>
        <row r="3897">
          <cell r="AU3897">
            <v>0.38950000000000001</v>
          </cell>
        </row>
        <row r="3898">
          <cell r="AU3898">
            <v>0.3896</v>
          </cell>
        </row>
        <row r="3899">
          <cell r="AU3899">
            <v>0.38969999999999999</v>
          </cell>
        </row>
        <row r="3900">
          <cell r="AU3900">
            <v>0.38979999999999998</v>
          </cell>
        </row>
        <row r="3901">
          <cell r="AU3901">
            <v>0.38990000000000002</v>
          </cell>
        </row>
        <row r="3902">
          <cell r="AU3902">
            <v>0.39</v>
          </cell>
        </row>
        <row r="3903">
          <cell r="AU3903">
            <v>0.3901</v>
          </cell>
        </row>
        <row r="3904">
          <cell r="AU3904">
            <v>0.39019999999999999</v>
          </cell>
        </row>
        <row r="3905">
          <cell r="AU3905">
            <v>0.39029999999999998</v>
          </cell>
        </row>
        <row r="3906">
          <cell r="AU3906">
            <v>0.39040000000000002</v>
          </cell>
        </row>
        <row r="3907">
          <cell r="AU3907">
            <v>0.39050000000000001</v>
          </cell>
        </row>
        <row r="3908">
          <cell r="AU3908">
            <v>0.3906</v>
          </cell>
        </row>
        <row r="3909">
          <cell r="AU3909">
            <v>0.39069999999999999</v>
          </cell>
        </row>
        <row r="3910">
          <cell r="AU3910">
            <v>0.39079999999999998</v>
          </cell>
        </row>
        <row r="3911">
          <cell r="AU3911">
            <v>0.39090000000000003</v>
          </cell>
        </row>
        <row r="3912">
          <cell r="AU3912">
            <v>0.39100000000000001</v>
          </cell>
        </row>
        <row r="3913">
          <cell r="AU3913">
            <v>0.3911</v>
          </cell>
        </row>
        <row r="3914">
          <cell r="AU3914">
            <v>0.39119999999999999</v>
          </cell>
        </row>
        <row r="3915">
          <cell r="AU3915">
            <v>0.39129999999999998</v>
          </cell>
        </row>
        <row r="3916">
          <cell r="AU3916">
            <v>0.39140000000000003</v>
          </cell>
        </row>
        <row r="3917">
          <cell r="AU3917">
            <v>0.39150000000000001</v>
          </cell>
        </row>
        <row r="3918">
          <cell r="AU3918">
            <v>0.3916</v>
          </cell>
        </row>
        <row r="3919">
          <cell r="AU3919">
            <v>0.39169999999999999</v>
          </cell>
        </row>
        <row r="3920">
          <cell r="AU3920">
            <v>0.39179999999999998</v>
          </cell>
        </row>
        <row r="3921">
          <cell r="AU3921">
            <v>0.39190000000000003</v>
          </cell>
        </row>
        <row r="3922">
          <cell r="AU3922">
            <v>0.39200000000000002</v>
          </cell>
        </row>
        <row r="3923">
          <cell r="AU3923">
            <v>0.3921</v>
          </cell>
        </row>
        <row r="3924">
          <cell r="AU3924">
            <v>0.39219999999999999</v>
          </cell>
        </row>
        <row r="3925">
          <cell r="AU3925">
            <v>0.39229999999999998</v>
          </cell>
        </row>
        <row r="3926">
          <cell r="AU3926">
            <v>0.39240000000000003</v>
          </cell>
        </row>
        <row r="3927">
          <cell r="AU3927">
            <v>0.39250000000000002</v>
          </cell>
        </row>
        <row r="3928">
          <cell r="AU3928">
            <v>0.3926</v>
          </cell>
        </row>
        <row r="3929">
          <cell r="AU3929">
            <v>0.39269999999999999</v>
          </cell>
        </row>
        <row r="3930">
          <cell r="AU3930">
            <v>0.39279999999999998</v>
          </cell>
        </row>
        <row r="3931">
          <cell r="AU3931">
            <v>0.39290000000000003</v>
          </cell>
        </row>
        <row r="3932">
          <cell r="AU3932">
            <v>0.39300000000000002</v>
          </cell>
        </row>
        <row r="3933">
          <cell r="AU3933">
            <v>0.3931</v>
          </cell>
        </row>
        <row r="3934">
          <cell r="AU3934">
            <v>0.39319999999999999</v>
          </cell>
        </row>
        <row r="3935">
          <cell r="AU3935">
            <v>0.39329999999999998</v>
          </cell>
        </row>
        <row r="3936">
          <cell r="AU3936">
            <v>0.39340000000000003</v>
          </cell>
        </row>
        <row r="3937">
          <cell r="AU3937">
            <v>0.39350000000000002</v>
          </cell>
        </row>
        <row r="3938">
          <cell r="AU3938">
            <v>0.39360000000000001</v>
          </cell>
        </row>
        <row r="3939">
          <cell r="AU3939">
            <v>0.39369999999999999</v>
          </cell>
        </row>
        <row r="3940">
          <cell r="AU3940">
            <v>0.39379999999999998</v>
          </cell>
        </row>
        <row r="3941">
          <cell r="AU3941">
            <v>0.39389999999999997</v>
          </cell>
        </row>
        <row r="3942">
          <cell r="AU3942">
            <v>0.39400000000000002</v>
          </cell>
        </row>
        <row r="3943">
          <cell r="AU3943">
            <v>0.39410000000000001</v>
          </cell>
        </row>
        <row r="3944">
          <cell r="AU3944">
            <v>0.39419999999999999</v>
          </cell>
        </row>
        <row r="3945">
          <cell r="AU3945">
            <v>0.39429999999999998</v>
          </cell>
        </row>
        <row r="3946">
          <cell r="AU3946">
            <v>0.39439999999999997</v>
          </cell>
        </row>
        <row r="3947">
          <cell r="AU3947">
            <v>0.39450000000000002</v>
          </cell>
        </row>
        <row r="3948">
          <cell r="AU3948">
            <v>0.39460000000000001</v>
          </cell>
        </row>
        <row r="3949">
          <cell r="AU3949">
            <v>0.3947</v>
          </cell>
        </row>
        <row r="3950">
          <cell r="AU3950">
            <v>0.39479999999999998</v>
          </cell>
        </row>
        <row r="3951">
          <cell r="AU3951">
            <v>0.39489999999999997</v>
          </cell>
        </row>
        <row r="3952">
          <cell r="AU3952">
            <v>0.39500000000000002</v>
          </cell>
        </row>
        <row r="3953">
          <cell r="AU3953">
            <v>0.39510000000000001</v>
          </cell>
        </row>
        <row r="3954">
          <cell r="AU3954">
            <v>0.3952</v>
          </cell>
        </row>
        <row r="3955">
          <cell r="AU3955">
            <v>0.39529999999999998</v>
          </cell>
        </row>
        <row r="3956">
          <cell r="AU3956">
            <v>0.39539999999999997</v>
          </cell>
        </row>
        <row r="3957">
          <cell r="AU3957">
            <v>0.39550000000000002</v>
          </cell>
        </row>
        <row r="3958">
          <cell r="AU3958">
            <v>0.39560000000000001</v>
          </cell>
        </row>
        <row r="3959">
          <cell r="AU3959">
            <v>0.3957</v>
          </cell>
        </row>
        <row r="3960">
          <cell r="AU3960">
            <v>0.39579999999999999</v>
          </cell>
        </row>
        <row r="3961">
          <cell r="AU3961">
            <v>0.39589999999999997</v>
          </cell>
        </row>
        <row r="3962">
          <cell r="AU3962">
            <v>0.39600000000000002</v>
          </cell>
        </row>
        <row r="3963">
          <cell r="AU3963">
            <v>0.39610000000000001</v>
          </cell>
        </row>
        <row r="3964">
          <cell r="AU3964">
            <v>0.3962</v>
          </cell>
        </row>
        <row r="3965">
          <cell r="AU3965">
            <v>0.39629999999999999</v>
          </cell>
        </row>
        <row r="3966">
          <cell r="AU3966">
            <v>0.39639999999999997</v>
          </cell>
        </row>
        <row r="3967">
          <cell r="AU3967">
            <v>0.39650000000000002</v>
          </cell>
        </row>
        <row r="3968">
          <cell r="AU3968">
            <v>0.39660000000000001</v>
          </cell>
        </row>
        <row r="3969">
          <cell r="AU3969">
            <v>0.3967</v>
          </cell>
        </row>
        <row r="3970">
          <cell r="AU3970">
            <v>0.39679999999999999</v>
          </cell>
        </row>
        <row r="3971">
          <cell r="AU3971">
            <v>0.39689999999999998</v>
          </cell>
        </row>
        <row r="3972">
          <cell r="AU3972">
            <v>0.39700000000000002</v>
          </cell>
        </row>
        <row r="3973">
          <cell r="AU3973">
            <v>0.39710000000000001</v>
          </cell>
        </row>
        <row r="3974">
          <cell r="AU3974">
            <v>0.3972</v>
          </cell>
        </row>
        <row r="3975">
          <cell r="AU3975">
            <v>0.39729999999999999</v>
          </cell>
        </row>
        <row r="3976">
          <cell r="AU3976">
            <v>0.39739999999999998</v>
          </cell>
        </row>
        <row r="3977">
          <cell r="AU3977">
            <v>0.39750000000000002</v>
          </cell>
        </row>
        <row r="3978">
          <cell r="AU3978">
            <v>0.39760000000000001</v>
          </cell>
        </row>
        <row r="3979">
          <cell r="AU3979">
            <v>0.3977</v>
          </cell>
        </row>
        <row r="3980">
          <cell r="AU3980">
            <v>0.39779999999999999</v>
          </cell>
        </row>
        <row r="3981">
          <cell r="AU3981">
            <v>0.39789999999999998</v>
          </cell>
        </row>
        <row r="3982">
          <cell r="AU3982">
            <v>0.39800000000000002</v>
          </cell>
        </row>
        <row r="3983">
          <cell r="AU3983">
            <v>0.39810000000000001</v>
          </cell>
        </row>
        <row r="3984">
          <cell r="AU3984">
            <v>0.3982</v>
          </cell>
        </row>
        <row r="3985">
          <cell r="AU3985">
            <v>0.39829999999999999</v>
          </cell>
        </row>
        <row r="3986">
          <cell r="AU3986">
            <v>0.39839999999999998</v>
          </cell>
        </row>
        <row r="3987">
          <cell r="AU3987">
            <v>0.39850000000000002</v>
          </cell>
        </row>
        <row r="3988">
          <cell r="AU3988">
            <v>0.39860000000000001</v>
          </cell>
        </row>
        <row r="3989">
          <cell r="AU3989">
            <v>0.3987</v>
          </cell>
        </row>
        <row r="3990">
          <cell r="AU3990">
            <v>0.39879999999999999</v>
          </cell>
        </row>
        <row r="3991">
          <cell r="AU3991">
            <v>0.39889999999999998</v>
          </cell>
        </row>
        <row r="3992">
          <cell r="AU3992">
            <v>0.39900000000000002</v>
          </cell>
        </row>
        <row r="3993">
          <cell r="AU3993">
            <v>0.39910000000000001</v>
          </cell>
        </row>
        <row r="3994">
          <cell r="AU3994">
            <v>0.3992</v>
          </cell>
        </row>
        <row r="3995">
          <cell r="AU3995">
            <v>0.39929999999999999</v>
          </cell>
        </row>
        <row r="3996">
          <cell r="AU3996">
            <v>0.39939999999999998</v>
          </cell>
        </row>
        <row r="3997">
          <cell r="AU3997">
            <v>0.39950000000000002</v>
          </cell>
        </row>
        <row r="3998">
          <cell r="AU3998">
            <v>0.39960000000000001</v>
          </cell>
        </row>
        <row r="3999">
          <cell r="AU3999">
            <v>0.3997</v>
          </cell>
        </row>
        <row r="4000">
          <cell r="AU4000">
            <v>0.39979999999999999</v>
          </cell>
        </row>
        <row r="4001">
          <cell r="AU4001">
            <v>0.39989999999999998</v>
          </cell>
        </row>
        <row r="4002">
          <cell r="AU4002">
            <v>0.4</v>
          </cell>
        </row>
        <row r="4003">
          <cell r="AU4003">
            <v>0.40010000000000001</v>
          </cell>
        </row>
        <row r="4004">
          <cell r="AU4004">
            <v>0.4002</v>
          </cell>
        </row>
        <row r="4005">
          <cell r="AU4005">
            <v>0.40029999999999999</v>
          </cell>
        </row>
        <row r="4006">
          <cell r="AU4006">
            <v>0.40039999999999998</v>
          </cell>
        </row>
        <row r="4007">
          <cell r="AU4007">
            <v>0.40050000000000002</v>
          </cell>
        </row>
        <row r="4008">
          <cell r="AU4008">
            <v>0.40060000000000001</v>
          </cell>
        </row>
        <row r="4009">
          <cell r="AU4009">
            <v>0.4007</v>
          </cell>
        </row>
        <row r="4010">
          <cell r="AU4010">
            <v>0.40079999999999999</v>
          </cell>
        </row>
        <row r="4011">
          <cell r="AU4011">
            <v>0.40089999999999998</v>
          </cell>
        </row>
        <row r="4012">
          <cell r="AU4012">
            <v>0.40100000000000002</v>
          </cell>
        </row>
        <row r="4013">
          <cell r="AU4013">
            <v>0.40110000000000001</v>
          </cell>
        </row>
        <row r="4014">
          <cell r="AU4014">
            <v>0.4012</v>
          </cell>
        </row>
        <row r="4015">
          <cell r="AU4015">
            <v>0.40129999999999999</v>
          </cell>
        </row>
        <row r="4016">
          <cell r="AU4016">
            <v>0.40139999999999998</v>
          </cell>
        </row>
        <row r="4017">
          <cell r="AU4017">
            <v>0.40150000000000002</v>
          </cell>
        </row>
        <row r="4018">
          <cell r="AU4018">
            <v>0.40160000000000001</v>
          </cell>
        </row>
        <row r="4019">
          <cell r="AU4019">
            <v>0.4017</v>
          </cell>
        </row>
        <row r="4020">
          <cell r="AU4020">
            <v>0.40179999999999999</v>
          </cell>
        </row>
        <row r="4021">
          <cell r="AU4021">
            <v>0.40189999999999998</v>
          </cell>
        </row>
        <row r="4022">
          <cell r="AU4022">
            <v>0.40200000000000002</v>
          </cell>
        </row>
        <row r="4023">
          <cell r="AU4023">
            <v>0.40210000000000001</v>
          </cell>
        </row>
        <row r="4024">
          <cell r="AU4024">
            <v>0.4022</v>
          </cell>
        </row>
        <row r="4025">
          <cell r="AU4025">
            <v>0.40229999999999999</v>
          </cell>
        </row>
        <row r="4026">
          <cell r="AU4026">
            <v>0.40239999999999998</v>
          </cell>
        </row>
        <row r="4027">
          <cell r="AU4027">
            <v>0.40250000000000002</v>
          </cell>
        </row>
        <row r="4028">
          <cell r="AU4028">
            <v>0.40260000000000001</v>
          </cell>
        </row>
        <row r="4029">
          <cell r="AU4029">
            <v>0.4027</v>
          </cell>
        </row>
        <row r="4030">
          <cell r="AU4030">
            <v>0.40279999999999999</v>
          </cell>
        </row>
        <row r="4031">
          <cell r="AU4031">
            <v>0.40289999999999998</v>
          </cell>
        </row>
        <row r="4032">
          <cell r="AU4032">
            <v>0.40300000000000002</v>
          </cell>
        </row>
        <row r="4033">
          <cell r="AU4033">
            <v>0.40310000000000001</v>
          </cell>
        </row>
        <row r="4034">
          <cell r="AU4034">
            <v>0.4032</v>
          </cell>
        </row>
        <row r="4035">
          <cell r="AU4035">
            <v>0.40329999999999999</v>
          </cell>
        </row>
        <row r="4036">
          <cell r="AU4036">
            <v>0.40339999999999998</v>
          </cell>
        </row>
        <row r="4037">
          <cell r="AU4037">
            <v>0.40350000000000003</v>
          </cell>
        </row>
        <row r="4038">
          <cell r="AU4038">
            <v>0.40360000000000001</v>
          </cell>
        </row>
        <row r="4039">
          <cell r="AU4039">
            <v>0.4037</v>
          </cell>
        </row>
        <row r="4040">
          <cell r="AU4040">
            <v>0.40379999999999999</v>
          </cell>
        </row>
        <row r="4041">
          <cell r="AU4041">
            <v>0.40389999999999998</v>
          </cell>
        </row>
        <row r="4042">
          <cell r="AU4042">
            <v>0.40400000000000003</v>
          </cell>
        </row>
        <row r="4043">
          <cell r="AU4043">
            <v>0.40410000000000001</v>
          </cell>
        </row>
        <row r="4044">
          <cell r="AU4044">
            <v>0.4042</v>
          </cell>
        </row>
        <row r="4045">
          <cell r="AU4045">
            <v>0.40429999999999999</v>
          </cell>
        </row>
        <row r="4046">
          <cell r="AU4046">
            <v>0.40439999999999998</v>
          </cell>
        </row>
        <row r="4047">
          <cell r="AU4047">
            <v>0.40450000000000003</v>
          </cell>
        </row>
        <row r="4048">
          <cell r="AU4048">
            <v>0.40460000000000002</v>
          </cell>
        </row>
        <row r="4049">
          <cell r="AU4049">
            <v>0.4047</v>
          </cell>
        </row>
        <row r="4050">
          <cell r="AU4050">
            <v>0.40479999999999999</v>
          </cell>
        </row>
        <row r="4051">
          <cell r="AU4051">
            <v>0.40489999999999998</v>
          </cell>
        </row>
        <row r="4052">
          <cell r="AU4052">
            <v>0.40500000000000003</v>
          </cell>
        </row>
        <row r="4053">
          <cell r="AU4053">
            <v>0.40510000000000002</v>
          </cell>
        </row>
        <row r="4054">
          <cell r="AU4054">
            <v>0.4052</v>
          </cell>
        </row>
        <row r="4055">
          <cell r="AU4055">
            <v>0.40529999999999999</v>
          </cell>
        </row>
        <row r="4056">
          <cell r="AU4056">
            <v>0.40539999999999998</v>
          </cell>
        </row>
        <row r="4057">
          <cell r="AU4057">
            <v>0.40550000000000003</v>
          </cell>
        </row>
        <row r="4058">
          <cell r="AU4058">
            <v>0.40560000000000002</v>
          </cell>
        </row>
        <row r="4059">
          <cell r="AU4059">
            <v>0.40570000000000001</v>
          </cell>
        </row>
        <row r="4060">
          <cell r="AU4060">
            <v>0.40579999999999999</v>
          </cell>
        </row>
        <row r="4061">
          <cell r="AU4061">
            <v>0.40589999999999998</v>
          </cell>
        </row>
        <row r="4062">
          <cell r="AU4062">
            <v>0.40600000000000003</v>
          </cell>
        </row>
        <row r="4063">
          <cell r="AU4063">
            <v>0.40610000000000002</v>
          </cell>
        </row>
        <row r="4064">
          <cell r="AU4064">
            <v>0.40620000000000001</v>
          </cell>
        </row>
        <row r="4065">
          <cell r="AU4065">
            <v>0.40629999999999999</v>
          </cell>
        </row>
        <row r="4066">
          <cell r="AU4066">
            <v>0.40639999999999998</v>
          </cell>
        </row>
        <row r="4067">
          <cell r="AU4067">
            <v>0.40649999999999997</v>
          </cell>
        </row>
        <row r="4068">
          <cell r="AU4068">
            <v>0.40660000000000002</v>
          </cell>
        </row>
        <row r="4069">
          <cell r="AU4069">
            <v>0.40670000000000001</v>
          </cell>
        </row>
        <row r="4070">
          <cell r="AU4070">
            <v>0.40679999999999999</v>
          </cell>
        </row>
        <row r="4071">
          <cell r="AU4071">
            <v>0.40689999999999998</v>
          </cell>
        </row>
        <row r="4072">
          <cell r="AU4072">
            <v>0.40699999999999997</v>
          </cell>
        </row>
        <row r="4073">
          <cell r="AU4073">
            <v>0.40710000000000002</v>
          </cell>
        </row>
        <row r="4074">
          <cell r="AU4074">
            <v>0.40720000000000001</v>
          </cell>
        </row>
        <row r="4075">
          <cell r="AU4075">
            <v>0.4073</v>
          </cell>
        </row>
        <row r="4076">
          <cell r="AU4076">
            <v>0.40739999999999998</v>
          </cell>
        </row>
        <row r="4077">
          <cell r="AU4077">
            <v>0.40749999999999997</v>
          </cell>
        </row>
        <row r="4078">
          <cell r="AU4078">
            <v>0.40760000000000002</v>
          </cell>
        </row>
        <row r="4079">
          <cell r="AU4079">
            <v>0.40770000000000001</v>
          </cell>
        </row>
        <row r="4080">
          <cell r="AU4080">
            <v>0.4078</v>
          </cell>
        </row>
        <row r="4081">
          <cell r="AU4081">
            <v>0.40789999999999998</v>
          </cell>
        </row>
        <row r="4082">
          <cell r="AU4082">
            <v>0.40799999999999997</v>
          </cell>
        </row>
        <row r="4083">
          <cell r="AU4083">
            <v>0.40810000000000002</v>
          </cell>
        </row>
        <row r="4084">
          <cell r="AU4084">
            <v>0.40820000000000001</v>
          </cell>
        </row>
        <row r="4085">
          <cell r="AU4085">
            <v>0.4083</v>
          </cell>
        </row>
        <row r="4086">
          <cell r="AU4086">
            <v>0.40839999999999999</v>
          </cell>
        </row>
        <row r="4087">
          <cell r="AU4087">
            <v>0.40849999999999997</v>
          </cell>
        </row>
        <row r="4088">
          <cell r="AU4088">
            <v>0.40860000000000002</v>
          </cell>
        </row>
        <row r="4089">
          <cell r="AU4089">
            <v>0.40870000000000001</v>
          </cell>
        </row>
        <row r="4090">
          <cell r="AU4090">
            <v>0.4088</v>
          </cell>
        </row>
        <row r="4091">
          <cell r="AU4091">
            <v>0.40889999999999999</v>
          </cell>
        </row>
        <row r="4092">
          <cell r="AU4092">
            <v>0.40899999999999997</v>
          </cell>
        </row>
        <row r="4093">
          <cell r="AU4093">
            <v>0.40910000000000002</v>
          </cell>
        </row>
        <row r="4094">
          <cell r="AU4094">
            <v>0.40920000000000001</v>
          </cell>
        </row>
        <row r="4095">
          <cell r="AU4095">
            <v>0.4093</v>
          </cell>
        </row>
        <row r="4096">
          <cell r="AU4096">
            <v>0.40939999999999999</v>
          </cell>
        </row>
        <row r="4097">
          <cell r="AU4097">
            <v>0.40949999999999998</v>
          </cell>
        </row>
        <row r="4098">
          <cell r="AU4098">
            <v>0.40960000000000002</v>
          </cell>
        </row>
        <row r="4099">
          <cell r="AU4099">
            <v>0.40970000000000001</v>
          </cell>
        </row>
        <row r="4100">
          <cell r="AU4100">
            <v>0.4098</v>
          </cell>
        </row>
        <row r="4101">
          <cell r="AU4101">
            <v>0.40989999999999999</v>
          </cell>
        </row>
        <row r="4102">
          <cell r="AU4102">
            <v>0.41</v>
          </cell>
        </row>
        <row r="4103">
          <cell r="AU4103">
            <v>0.41010000000000002</v>
          </cell>
        </row>
        <row r="4104">
          <cell r="AU4104">
            <v>0.41020000000000001</v>
          </cell>
        </row>
        <row r="4105">
          <cell r="AU4105">
            <v>0.4103</v>
          </cell>
        </row>
        <row r="4106">
          <cell r="AU4106">
            <v>0.41039999999999999</v>
          </cell>
        </row>
        <row r="4107">
          <cell r="AU4107">
            <v>0.41049999999999998</v>
          </cell>
        </row>
        <row r="4108">
          <cell r="AU4108">
            <v>0.41060000000000002</v>
          </cell>
        </row>
        <row r="4109">
          <cell r="AU4109">
            <v>0.41070000000000001</v>
          </cell>
        </row>
        <row r="4110">
          <cell r="AU4110">
            <v>0.4108</v>
          </cell>
        </row>
        <row r="4111">
          <cell r="AU4111">
            <v>0.41089999999999999</v>
          </cell>
        </row>
        <row r="4112">
          <cell r="AU4112">
            <v>0.41099999999999998</v>
          </cell>
        </row>
        <row r="4113">
          <cell r="AU4113">
            <v>0.41110000000000002</v>
          </cell>
        </row>
        <row r="4114">
          <cell r="AU4114">
            <v>0.41120000000000001</v>
          </cell>
        </row>
        <row r="4115">
          <cell r="AU4115">
            <v>0.4113</v>
          </cell>
        </row>
        <row r="4116">
          <cell r="AU4116">
            <v>0.41139999999999999</v>
          </cell>
        </row>
        <row r="4117">
          <cell r="AU4117">
            <v>0.41149999999999998</v>
          </cell>
        </row>
        <row r="4118">
          <cell r="AU4118">
            <v>0.41160000000000002</v>
          </cell>
        </row>
        <row r="4119">
          <cell r="AU4119">
            <v>0.41170000000000001</v>
          </cell>
        </row>
        <row r="4120">
          <cell r="AU4120">
            <v>0.4118</v>
          </cell>
        </row>
        <row r="4121">
          <cell r="AU4121">
            <v>0.41189999999999999</v>
          </cell>
        </row>
        <row r="4122">
          <cell r="AU4122">
            <v>0.41199999999999998</v>
          </cell>
        </row>
        <row r="4123">
          <cell r="AU4123">
            <v>0.41210000000000002</v>
          </cell>
        </row>
        <row r="4124">
          <cell r="AU4124">
            <v>0.41220000000000001</v>
          </cell>
        </row>
        <row r="4125">
          <cell r="AU4125">
            <v>0.4123</v>
          </cell>
        </row>
        <row r="4126">
          <cell r="AU4126">
            <v>0.41239999999999999</v>
          </cell>
        </row>
        <row r="4127">
          <cell r="AU4127">
            <v>0.41249999999999998</v>
          </cell>
        </row>
        <row r="4128">
          <cell r="AU4128">
            <v>0.41260000000000002</v>
          </cell>
        </row>
        <row r="4129">
          <cell r="AU4129">
            <v>0.41270000000000001</v>
          </cell>
        </row>
        <row r="4130">
          <cell r="AU4130">
            <v>0.4128</v>
          </cell>
        </row>
        <row r="4131">
          <cell r="AU4131">
            <v>0.41289999999999999</v>
          </cell>
        </row>
        <row r="4132">
          <cell r="AU4132">
            <v>0.41299999999999998</v>
          </cell>
        </row>
        <row r="4133">
          <cell r="AU4133">
            <v>0.41310000000000002</v>
          </cell>
        </row>
        <row r="4134">
          <cell r="AU4134">
            <v>0.41320000000000001</v>
          </cell>
        </row>
        <row r="4135">
          <cell r="AU4135">
            <v>0.4133</v>
          </cell>
        </row>
        <row r="4136">
          <cell r="AU4136">
            <v>0.41339999999999999</v>
          </cell>
        </row>
        <row r="4137">
          <cell r="AU4137">
            <v>0.41349999999999998</v>
          </cell>
        </row>
        <row r="4138">
          <cell r="AU4138">
            <v>0.41360000000000002</v>
          </cell>
        </row>
        <row r="4139">
          <cell r="AU4139">
            <v>0.41370000000000001</v>
          </cell>
        </row>
        <row r="4140">
          <cell r="AU4140">
            <v>0.4138</v>
          </cell>
        </row>
        <row r="4141">
          <cell r="AU4141">
            <v>0.41389999999999999</v>
          </cell>
        </row>
        <row r="4142">
          <cell r="AU4142">
            <v>0.41399999999999998</v>
          </cell>
        </row>
        <row r="4143">
          <cell r="AU4143">
            <v>0.41410000000000002</v>
          </cell>
        </row>
        <row r="4144">
          <cell r="AU4144">
            <v>0.41420000000000001</v>
          </cell>
        </row>
        <row r="4145">
          <cell r="AU4145">
            <v>0.4143</v>
          </cell>
        </row>
        <row r="4146">
          <cell r="AU4146">
            <v>0.41439999999999999</v>
          </cell>
        </row>
        <row r="4147">
          <cell r="AU4147">
            <v>0.41449999999999998</v>
          </cell>
        </row>
        <row r="4148">
          <cell r="AU4148">
            <v>0.41460000000000002</v>
          </cell>
        </row>
        <row r="4149">
          <cell r="AU4149">
            <v>0.41470000000000001</v>
          </cell>
        </row>
        <row r="4150">
          <cell r="AU4150">
            <v>0.4148</v>
          </cell>
        </row>
        <row r="4151">
          <cell r="AU4151">
            <v>0.41489999999999999</v>
          </cell>
        </row>
        <row r="4152">
          <cell r="AU4152">
            <v>0.41499999999999998</v>
          </cell>
        </row>
        <row r="4153">
          <cell r="AU4153">
            <v>0.41510000000000002</v>
          </cell>
        </row>
        <row r="4154">
          <cell r="AU4154">
            <v>0.41520000000000001</v>
          </cell>
        </row>
        <row r="4155">
          <cell r="AU4155">
            <v>0.4153</v>
          </cell>
        </row>
        <row r="4156">
          <cell r="AU4156">
            <v>0.41539999999999999</v>
          </cell>
        </row>
        <row r="4157">
          <cell r="AU4157">
            <v>0.41549999999999998</v>
          </cell>
        </row>
        <row r="4158">
          <cell r="AU4158">
            <v>0.41560000000000002</v>
          </cell>
        </row>
        <row r="4159">
          <cell r="AU4159">
            <v>0.41570000000000001</v>
          </cell>
        </row>
        <row r="4160">
          <cell r="AU4160">
            <v>0.4158</v>
          </cell>
        </row>
        <row r="4161">
          <cell r="AU4161">
            <v>0.41589999999999999</v>
          </cell>
        </row>
        <row r="4162">
          <cell r="AU4162">
            <v>0.41599999999999998</v>
          </cell>
        </row>
        <row r="4163">
          <cell r="AU4163">
            <v>0.41610000000000003</v>
          </cell>
        </row>
        <row r="4164">
          <cell r="AU4164">
            <v>0.41620000000000001</v>
          </cell>
        </row>
        <row r="4165">
          <cell r="AU4165">
            <v>0.4163</v>
          </cell>
        </row>
        <row r="4166">
          <cell r="AU4166">
            <v>0.41639999999999999</v>
          </cell>
        </row>
        <row r="4167">
          <cell r="AU4167">
            <v>0.41649999999999998</v>
          </cell>
        </row>
        <row r="4168">
          <cell r="AU4168">
            <v>0.41660000000000003</v>
          </cell>
        </row>
        <row r="4169">
          <cell r="AU4169">
            <v>0.41670000000000001</v>
          </cell>
        </row>
        <row r="4170">
          <cell r="AU4170">
            <v>0.4168</v>
          </cell>
        </row>
        <row r="4171">
          <cell r="AU4171">
            <v>0.41689999999999999</v>
          </cell>
        </row>
        <row r="4172">
          <cell r="AU4172">
            <v>0.41699999999999998</v>
          </cell>
        </row>
        <row r="4173">
          <cell r="AU4173">
            <v>0.41710000000000003</v>
          </cell>
        </row>
        <row r="4174">
          <cell r="AU4174">
            <v>0.41720000000000002</v>
          </cell>
        </row>
        <row r="4175">
          <cell r="AU4175">
            <v>0.4173</v>
          </cell>
        </row>
        <row r="4176">
          <cell r="AU4176">
            <v>0.41739999999999999</v>
          </cell>
        </row>
        <row r="4177">
          <cell r="AU4177">
            <v>0.41749999999999998</v>
          </cell>
        </row>
        <row r="4178">
          <cell r="AU4178">
            <v>0.41760000000000003</v>
          </cell>
        </row>
        <row r="4179">
          <cell r="AU4179">
            <v>0.41770000000000002</v>
          </cell>
        </row>
        <row r="4180">
          <cell r="AU4180">
            <v>0.4178</v>
          </cell>
        </row>
        <row r="4181">
          <cell r="AU4181">
            <v>0.41789999999999999</v>
          </cell>
        </row>
        <row r="4182">
          <cell r="AU4182">
            <v>0.41799999999999998</v>
          </cell>
        </row>
        <row r="4183">
          <cell r="AU4183">
            <v>0.41810000000000003</v>
          </cell>
        </row>
        <row r="4184">
          <cell r="AU4184">
            <v>0.41820000000000002</v>
          </cell>
        </row>
        <row r="4185">
          <cell r="AU4185">
            <v>0.41830000000000001</v>
          </cell>
        </row>
        <row r="4186">
          <cell r="AU4186">
            <v>0.41839999999999999</v>
          </cell>
        </row>
        <row r="4187">
          <cell r="AU4187">
            <v>0.41849999999999998</v>
          </cell>
        </row>
        <row r="4188">
          <cell r="AU4188">
            <v>0.41860000000000003</v>
          </cell>
        </row>
        <row r="4189">
          <cell r="AU4189">
            <v>0.41870000000000002</v>
          </cell>
        </row>
        <row r="4190">
          <cell r="AU4190">
            <v>0.41880000000000001</v>
          </cell>
        </row>
        <row r="4191">
          <cell r="AU4191">
            <v>0.41889999999999999</v>
          </cell>
        </row>
        <row r="4192">
          <cell r="AU4192">
            <v>0.41899999999999998</v>
          </cell>
        </row>
        <row r="4193">
          <cell r="AU4193">
            <v>0.41909999999999997</v>
          </cell>
        </row>
        <row r="4194">
          <cell r="AU4194">
            <v>0.41920000000000002</v>
          </cell>
        </row>
        <row r="4195">
          <cell r="AU4195">
            <v>0.41930000000000001</v>
          </cell>
        </row>
        <row r="4196">
          <cell r="AU4196">
            <v>0.4194</v>
          </cell>
        </row>
        <row r="4197">
          <cell r="AU4197">
            <v>0.41949999999999998</v>
          </cell>
        </row>
        <row r="4198">
          <cell r="AU4198">
            <v>0.41959999999999997</v>
          </cell>
        </row>
        <row r="4199">
          <cell r="AU4199">
            <v>0.41970000000000002</v>
          </cell>
        </row>
        <row r="4200">
          <cell r="AU4200">
            <v>0.41980000000000001</v>
          </cell>
        </row>
        <row r="4201">
          <cell r="AU4201">
            <v>0.4199</v>
          </cell>
        </row>
        <row r="4202">
          <cell r="AU4202">
            <v>0.42</v>
          </cell>
        </row>
        <row r="4203">
          <cell r="AU4203">
            <v>0.42009999999999997</v>
          </cell>
        </row>
        <row r="4204">
          <cell r="AU4204">
            <v>0.42020000000000002</v>
          </cell>
        </row>
        <row r="4205">
          <cell r="AU4205">
            <v>0.42030000000000001</v>
          </cell>
        </row>
        <row r="4206">
          <cell r="AU4206">
            <v>0.4204</v>
          </cell>
        </row>
        <row r="4207">
          <cell r="AU4207">
            <v>0.42049999999999998</v>
          </cell>
        </row>
        <row r="4208">
          <cell r="AU4208">
            <v>0.42059999999999997</v>
          </cell>
        </row>
        <row r="4209">
          <cell r="AU4209">
            <v>0.42070000000000002</v>
          </cell>
        </row>
        <row r="4210">
          <cell r="AU4210">
            <v>0.42080000000000001</v>
          </cell>
        </row>
        <row r="4211">
          <cell r="AU4211">
            <v>0.4209</v>
          </cell>
        </row>
        <row r="4212">
          <cell r="AU4212">
            <v>0.42099999999999999</v>
          </cell>
        </row>
        <row r="4213">
          <cell r="AU4213">
            <v>0.42109999999999997</v>
          </cell>
        </row>
        <row r="4214">
          <cell r="AU4214">
            <v>0.42120000000000002</v>
          </cell>
        </row>
        <row r="4215">
          <cell r="AU4215">
            <v>0.42130000000000001</v>
          </cell>
        </row>
        <row r="4216">
          <cell r="AU4216">
            <v>0.4214</v>
          </cell>
        </row>
        <row r="4217">
          <cell r="AU4217">
            <v>0.42149999999999999</v>
          </cell>
        </row>
        <row r="4218">
          <cell r="AU4218">
            <v>0.42159999999999997</v>
          </cell>
        </row>
        <row r="4219">
          <cell r="AU4219">
            <v>0.42170000000000002</v>
          </cell>
        </row>
        <row r="4220">
          <cell r="AU4220">
            <v>0.42180000000000001</v>
          </cell>
        </row>
        <row r="4221">
          <cell r="AU4221">
            <v>0.4219</v>
          </cell>
        </row>
        <row r="4222">
          <cell r="AU4222">
            <v>0.42199999999999999</v>
          </cell>
        </row>
        <row r="4223">
          <cell r="AU4223">
            <v>0.42209999999999998</v>
          </cell>
        </row>
        <row r="4224">
          <cell r="AU4224">
            <v>0.42220000000000002</v>
          </cell>
        </row>
        <row r="4225">
          <cell r="AU4225">
            <v>0.42230000000000001</v>
          </cell>
        </row>
        <row r="4226">
          <cell r="AU4226">
            <v>0.4224</v>
          </cell>
        </row>
        <row r="4227">
          <cell r="AU4227">
            <v>0.42249999999999999</v>
          </cell>
        </row>
        <row r="4228">
          <cell r="AU4228">
            <v>0.42259999999999998</v>
          </cell>
        </row>
        <row r="4229">
          <cell r="AU4229">
            <v>0.42270000000000002</v>
          </cell>
        </row>
        <row r="4230">
          <cell r="AU4230">
            <v>0.42280000000000001</v>
          </cell>
        </row>
        <row r="4231">
          <cell r="AU4231">
            <v>0.4229</v>
          </cell>
        </row>
        <row r="4232">
          <cell r="AU4232">
            <v>0.42299999999999999</v>
          </cell>
        </row>
        <row r="4233">
          <cell r="AU4233">
            <v>0.42309999999999998</v>
          </cell>
        </row>
        <row r="4234">
          <cell r="AU4234">
            <v>0.42320000000000002</v>
          </cell>
        </row>
        <row r="4235">
          <cell r="AU4235">
            <v>0.42330000000000001</v>
          </cell>
        </row>
        <row r="4236">
          <cell r="AU4236">
            <v>0.4234</v>
          </cell>
        </row>
        <row r="4237">
          <cell r="AU4237">
            <v>0.42349999999999999</v>
          </cell>
        </row>
        <row r="4238">
          <cell r="AU4238">
            <v>0.42359999999999998</v>
          </cell>
        </row>
        <row r="4239">
          <cell r="AU4239">
            <v>0.42370000000000002</v>
          </cell>
        </row>
        <row r="4240">
          <cell r="AU4240">
            <v>0.42380000000000001</v>
          </cell>
        </row>
        <row r="4241">
          <cell r="AU4241">
            <v>0.4239</v>
          </cell>
        </row>
        <row r="4242">
          <cell r="AU4242">
            <v>0.42399999999999999</v>
          </cell>
        </row>
        <row r="4243">
          <cell r="AU4243">
            <v>0.42409999999999998</v>
          </cell>
        </row>
        <row r="4244">
          <cell r="AU4244">
            <v>0.42420000000000002</v>
          </cell>
        </row>
        <row r="4245">
          <cell r="AU4245">
            <v>0.42430000000000001</v>
          </cell>
        </row>
        <row r="4246">
          <cell r="AU4246">
            <v>0.4244</v>
          </cell>
        </row>
        <row r="4247">
          <cell r="AU4247">
            <v>0.42449999999999999</v>
          </cell>
        </row>
        <row r="4248">
          <cell r="AU4248">
            <v>0.42459999999999998</v>
          </cell>
        </row>
        <row r="4249">
          <cell r="AU4249">
            <v>0.42470000000000002</v>
          </cell>
        </row>
        <row r="4250">
          <cell r="AU4250">
            <v>0.42480000000000001</v>
          </cell>
        </row>
        <row r="4251">
          <cell r="AU4251">
            <v>0.4249</v>
          </cell>
        </row>
        <row r="4252">
          <cell r="AU4252">
            <v>0.42499999999999999</v>
          </cell>
        </row>
        <row r="4253">
          <cell r="AU4253">
            <v>0.42509999999999998</v>
          </cell>
        </row>
        <row r="4254">
          <cell r="AU4254">
            <v>0.42520000000000002</v>
          </cell>
        </row>
        <row r="4255">
          <cell r="AU4255">
            <v>0.42530000000000001</v>
          </cell>
        </row>
        <row r="4256">
          <cell r="AU4256">
            <v>0.4254</v>
          </cell>
        </row>
        <row r="4257">
          <cell r="AU4257">
            <v>0.42549999999999999</v>
          </cell>
        </row>
        <row r="4258">
          <cell r="AU4258">
            <v>0.42559999999999998</v>
          </cell>
        </row>
        <row r="4259">
          <cell r="AU4259">
            <v>0.42570000000000002</v>
          </cell>
        </row>
        <row r="4260">
          <cell r="AU4260">
            <v>0.42580000000000001</v>
          </cell>
        </row>
        <row r="4261">
          <cell r="AU4261">
            <v>0.4259</v>
          </cell>
        </row>
        <row r="4262">
          <cell r="AU4262">
            <v>0.42599999999999999</v>
          </cell>
        </row>
        <row r="4263">
          <cell r="AU4263">
            <v>0.42609999999999998</v>
          </cell>
        </row>
        <row r="4264">
          <cell r="AU4264">
            <v>0.42620000000000002</v>
          </cell>
        </row>
        <row r="4265">
          <cell r="AU4265">
            <v>0.42630000000000001</v>
          </cell>
        </row>
        <row r="4266">
          <cell r="AU4266">
            <v>0.4264</v>
          </cell>
        </row>
        <row r="4267">
          <cell r="AU4267">
            <v>0.42649999999999999</v>
          </cell>
        </row>
        <row r="4268">
          <cell r="AU4268">
            <v>0.42659999999999998</v>
          </cell>
        </row>
        <row r="4269">
          <cell r="AU4269">
            <v>0.42670000000000002</v>
          </cell>
        </row>
        <row r="4270">
          <cell r="AU4270">
            <v>0.42680000000000001</v>
          </cell>
        </row>
        <row r="4271">
          <cell r="AU4271">
            <v>0.4269</v>
          </cell>
        </row>
        <row r="4272">
          <cell r="AU4272">
            <v>0.42699999999999999</v>
          </cell>
        </row>
        <row r="4273">
          <cell r="AU4273">
            <v>0.42709999999999998</v>
          </cell>
        </row>
        <row r="4274">
          <cell r="AU4274">
            <v>0.42720000000000002</v>
          </cell>
        </row>
        <row r="4275">
          <cell r="AU4275">
            <v>0.42730000000000001</v>
          </cell>
        </row>
        <row r="4276">
          <cell r="AU4276">
            <v>0.4274</v>
          </cell>
        </row>
        <row r="4277">
          <cell r="AU4277">
            <v>0.42749999999999999</v>
          </cell>
        </row>
        <row r="4278">
          <cell r="AU4278">
            <v>0.42759999999999998</v>
          </cell>
        </row>
        <row r="4279">
          <cell r="AU4279">
            <v>0.42770000000000002</v>
          </cell>
        </row>
        <row r="4280">
          <cell r="AU4280">
            <v>0.42780000000000001</v>
          </cell>
        </row>
        <row r="4281">
          <cell r="AU4281">
            <v>0.4279</v>
          </cell>
        </row>
        <row r="4282">
          <cell r="AU4282">
            <v>0.42799999999999999</v>
          </cell>
        </row>
        <row r="4283">
          <cell r="AU4283">
            <v>0.42809999999999998</v>
          </cell>
        </row>
        <row r="4284">
          <cell r="AU4284">
            <v>0.42820000000000003</v>
          </cell>
        </row>
        <row r="4285">
          <cell r="AU4285">
            <v>0.42830000000000001</v>
          </cell>
        </row>
        <row r="4286">
          <cell r="AU4286">
            <v>0.4284</v>
          </cell>
        </row>
        <row r="4287">
          <cell r="AU4287">
            <v>0.42849999999999999</v>
          </cell>
        </row>
        <row r="4288">
          <cell r="AU4288">
            <v>0.42859999999999998</v>
          </cell>
        </row>
        <row r="4289">
          <cell r="AU4289">
            <v>0.42870000000000003</v>
          </cell>
        </row>
        <row r="4290">
          <cell r="AU4290">
            <v>0.42880000000000001</v>
          </cell>
        </row>
        <row r="4291">
          <cell r="AU4291">
            <v>0.4289</v>
          </cell>
        </row>
        <row r="4292">
          <cell r="AU4292">
            <v>0.42899999999999999</v>
          </cell>
        </row>
        <row r="4293">
          <cell r="AU4293">
            <v>0.42909999999999998</v>
          </cell>
        </row>
        <row r="4294">
          <cell r="AU4294">
            <v>0.42920000000000003</v>
          </cell>
        </row>
        <row r="4295">
          <cell r="AU4295">
            <v>0.42930000000000001</v>
          </cell>
        </row>
        <row r="4296">
          <cell r="AU4296">
            <v>0.4294</v>
          </cell>
        </row>
        <row r="4297">
          <cell r="AU4297">
            <v>0.42949999999999999</v>
          </cell>
        </row>
        <row r="4298">
          <cell r="AU4298">
            <v>0.42959999999999998</v>
          </cell>
        </row>
        <row r="4299">
          <cell r="AU4299">
            <v>0.42970000000000003</v>
          </cell>
        </row>
        <row r="4300">
          <cell r="AU4300">
            <v>0.42980000000000002</v>
          </cell>
        </row>
        <row r="4301">
          <cell r="AU4301">
            <v>0.4299</v>
          </cell>
        </row>
        <row r="4302">
          <cell r="AU4302">
            <v>0.43</v>
          </cell>
        </row>
        <row r="4303">
          <cell r="AU4303">
            <v>0.43009999999999998</v>
          </cell>
        </row>
        <row r="4304">
          <cell r="AU4304">
            <v>0.43020000000000003</v>
          </cell>
        </row>
        <row r="4305">
          <cell r="AU4305">
            <v>0.43030000000000002</v>
          </cell>
        </row>
        <row r="4306">
          <cell r="AU4306">
            <v>0.4304</v>
          </cell>
        </row>
        <row r="4307">
          <cell r="AU4307">
            <v>0.43049999999999999</v>
          </cell>
        </row>
        <row r="4308">
          <cell r="AU4308">
            <v>0.43059999999999998</v>
          </cell>
        </row>
        <row r="4309">
          <cell r="AU4309">
            <v>0.43070000000000003</v>
          </cell>
        </row>
        <row r="4310">
          <cell r="AU4310">
            <v>0.43080000000000002</v>
          </cell>
        </row>
        <row r="4311">
          <cell r="AU4311">
            <v>0.43090000000000001</v>
          </cell>
        </row>
        <row r="4312">
          <cell r="AU4312">
            <v>0.43099999999999999</v>
          </cell>
        </row>
        <row r="4313">
          <cell r="AU4313">
            <v>0.43109999999999998</v>
          </cell>
        </row>
        <row r="4314">
          <cell r="AU4314">
            <v>0.43120000000000003</v>
          </cell>
        </row>
        <row r="4315">
          <cell r="AU4315">
            <v>0.43130000000000002</v>
          </cell>
        </row>
        <row r="4316">
          <cell r="AU4316">
            <v>0.43140000000000001</v>
          </cell>
        </row>
        <row r="4317">
          <cell r="AU4317">
            <v>0.43149999999999999</v>
          </cell>
        </row>
        <row r="4318">
          <cell r="AU4318">
            <v>0.43159999999999998</v>
          </cell>
        </row>
        <row r="4319">
          <cell r="AU4319">
            <v>0.43169999999999997</v>
          </cell>
        </row>
        <row r="4320">
          <cell r="AU4320">
            <v>0.43180000000000002</v>
          </cell>
        </row>
        <row r="4321">
          <cell r="AU4321">
            <v>0.43190000000000001</v>
          </cell>
        </row>
        <row r="4322">
          <cell r="AU4322">
            <v>0.432</v>
          </cell>
        </row>
        <row r="4323">
          <cell r="AU4323">
            <v>0.43209999999999998</v>
          </cell>
        </row>
        <row r="4324">
          <cell r="AU4324">
            <v>0.43219999999999997</v>
          </cell>
        </row>
        <row r="4325">
          <cell r="AU4325">
            <v>0.43230000000000002</v>
          </cell>
        </row>
        <row r="4326">
          <cell r="AU4326">
            <v>0.43240000000000001</v>
          </cell>
        </row>
        <row r="4327">
          <cell r="AU4327">
            <v>0.4325</v>
          </cell>
        </row>
        <row r="4328">
          <cell r="AU4328">
            <v>0.43259999999999998</v>
          </cell>
        </row>
        <row r="4329">
          <cell r="AU4329">
            <v>0.43269999999999997</v>
          </cell>
        </row>
        <row r="4330">
          <cell r="AU4330">
            <v>0.43280000000000002</v>
          </cell>
        </row>
        <row r="4331">
          <cell r="AU4331">
            <v>0.43290000000000001</v>
          </cell>
        </row>
        <row r="4332">
          <cell r="AU4332">
            <v>0.433</v>
          </cell>
        </row>
        <row r="4333">
          <cell r="AU4333">
            <v>0.43309999999999998</v>
          </cell>
        </row>
        <row r="4334">
          <cell r="AU4334">
            <v>0.43319999999999997</v>
          </cell>
        </row>
        <row r="4335">
          <cell r="AU4335">
            <v>0.43330000000000002</v>
          </cell>
        </row>
        <row r="4336">
          <cell r="AU4336">
            <v>0.43340000000000001</v>
          </cell>
        </row>
        <row r="4337">
          <cell r="AU4337">
            <v>0.4335</v>
          </cell>
        </row>
        <row r="4338">
          <cell r="AU4338">
            <v>0.43359999999999999</v>
          </cell>
        </row>
        <row r="4339">
          <cell r="AU4339">
            <v>0.43369999999999997</v>
          </cell>
        </row>
        <row r="4340">
          <cell r="AU4340">
            <v>0.43380000000000002</v>
          </cell>
        </row>
        <row r="4341">
          <cell r="AU4341">
            <v>0.43390000000000001</v>
          </cell>
        </row>
        <row r="4342">
          <cell r="AU4342">
            <v>0.434</v>
          </cell>
        </row>
        <row r="4343">
          <cell r="AU4343">
            <v>0.43409999999999999</v>
          </cell>
        </row>
        <row r="4344">
          <cell r="AU4344">
            <v>0.43419999999999997</v>
          </cell>
        </row>
        <row r="4345">
          <cell r="AU4345">
            <v>0.43430000000000002</v>
          </cell>
        </row>
        <row r="4346">
          <cell r="AU4346">
            <v>0.43440000000000001</v>
          </cell>
        </row>
        <row r="4347">
          <cell r="AU4347">
            <v>0.4345</v>
          </cell>
        </row>
        <row r="4348">
          <cell r="AU4348">
            <v>0.43459999999999999</v>
          </cell>
        </row>
        <row r="4349">
          <cell r="AU4349">
            <v>0.43469999999999998</v>
          </cell>
        </row>
        <row r="4350">
          <cell r="AU4350">
            <v>0.43480000000000002</v>
          </cell>
        </row>
        <row r="4351">
          <cell r="AU4351">
            <v>0.43490000000000001</v>
          </cell>
        </row>
        <row r="4352">
          <cell r="AU4352">
            <v>0.435</v>
          </cell>
        </row>
        <row r="4353">
          <cell r="AU4353">
            <v>0.43509999999999999</v>
          </cell>
        </row>
        <row r="4354">
          <cell r="AU4354">
            <v>0.43519999999999998</v>
          </cell>
        </row>
        <row r="4355">
          <cell r="AU4355">
            <v>0.43530000000000002</v>
          </cell>
        </row>
        <row r="4356">
          <cell r="AU4356">
            <v>0.43540000000000001</v>
          </cell>
        </row>
        <row r="4357">
          <cell r="AU4357">
            <v>0.4355</v>
          </cell>
        </row>
        <row r="4358">
          <cell r="AU4358">
            <v>0.43559999999999999</v>
          </cell>
        </row>
        <row r="4359">
          <cell r="AU4359">
            <v>0.43569999999999998</v>
          </cell>
        </row>
        <row r="4360">
          <cell r="AU4360">
            <v>0.43580000000000002</v>
          </cell>
        </row>
        <row r="4361">
          <cell r="AU4361">
            <v>0.43590000000000001</v>
          </cell>
        </row>
        <row r="4362">
          <cell r="AU4362">
            <v>0.436</v>
          </cell>
        </row>
        <row r="4363">
          <cell r="AU4363">
            <v>0.43609999999999999</v>
          </cell>
        </row>
        <row r="4364">
          <cell r="AU4364">
            <v>0.43619999999999998</v>
          </cell>
        </row>
        <row r="4365">
          <cell r="AU4365">
            <v>0.43630000000000002</v>
          </cell>
        </row>
        <row r="4366">
          <cell r="AU4366">
            <v>0.43640000000000001</v>
          </cell>
        </row>
        <row r="4367">
          <cell r="AU4367">
            <v>0.4365</v>
          </cell>
        </row>
        <row r="4368">
          <cell r="AU4368">
            <v>0.43659999999999999</v>
          </cell>
        </row>
        <row r="4369">
          <cell r="AU4369">
            <v>0.43669999999999998</v>
          </cell>
        </row>
        <row r="4370">
          <cell r="AU4370">
            <v>0.43680000000000002</v>
          </cell>
        </row>
        <row r="4371">
          <cell r="AU4371">
            <v>0.43690000000000001</v>
          </cell>
        </row>
        <row r="4372">
          <cell r="AU4372">
            <v>0.437</v>
          </cell>
        </row>
        <row r="4373">
          <cell r="AU4373">
            <v>0.43709999999999999</v>
          </cell>
        </row>
        <row r="4374">
          <cell r="AU4374">
            <v>0.43719999999999998</v>
          </cell>
        </row>
        <row r="4375">
          <cell r="AU4375">
            <v>0.43730000000000002</v>
          </cell>
        </row>
        <row r="4376">
          <cell r="AU4376">
            <v>0.43740000000000001</v>
          </cell>
        </row>
        <row r="4377">
          <cell r="AU4377">
            <v>0.4375</v>
          </cell>
        </row>
        <row r="4378">
          <cell r="AU4378">
            <v>0.43759999999999999</v>
          </cell>
        </row>
        <row r="4379">
          <cell r="AU4379">
            <v>0.43769999999999998</v>
          </cell>
        </row>
        <row r="4380">
          <cell r="AU4380">
            <v>0.43780000000000002</v>
          </cell>
        </row>
        <row r="4381">
          <cell r="AU4381">
            <v>0.43790000000000001</v>
          </cell>
        </row>
        <row r="4382">
          <cell r="AU4382">
            <v>0.438</v>
          </cell>
        </row>
        <row r="4383">
          <cell r="AU4383">
            <v>0.43809999999999999</v>
          </cell>
        </row>
        <row r="4384">
          <cell r="AU4384">
            <v>0.43819999999999998</v>
          </cell>
        </row>
        <row r="4385">
          <cell r="AU4385">
            <v>0.43830000000000002</v>
          </cell>
        </row>
        <row r="4386">
          <cell r="AU4386">
            <v>0.43840000000000001</v>
          </cell>
        </row>
        <row r="4387">
          <cell r="AU4387">
            <v>0.4385</v>
          </cell>
        </row>
        <row r="4388">
          <cell r="AU4388">
            <v>0.43859999999999999</v>
          </cell>
        </row>
        <row r="4389">
          <cell r="AU4389">
            <v>0.43869999999999998</v>
          </cell>
        </row>
        <row r="4390">
          <cell r="AU4390">
            <v>0.43880000000000002</v>
          </cell>
        </row>
        <row r="4391">
          <cell r="AU4391">
            <v>0.43890000000000001</v>
          </cell>
        </row>
        <row r="4392">
          <cell r="AU4392">
            <v>0.439</v>
          </cell>
        </row>
        <row r="4393">
          <cell r="AU4393">
            <v>0.43909999999999999</v>
          </cell>
        </row>
        <row r="4394">
          <cell r="AU4394">
            <v>0.43919999999999998</v>
          </cell>
        </row>
        <row r="4395">
          <cell r="AU4395">
            <v>0.43930000000000002</v>
          </cell>
        </row>
        <row r="4396">
          <cell r="AU4396">
            <v>0.43940000000000001</v>
          </cell>
        </row>
        <row r="4397">
          <cell r="AU4397">
            <v>0.4395</v>
          </cell>
        </row>
        <row r="4398">
          <cell r="AU4398">
            <v>0.43959999999999999</v>
          </cell>
        </row>
        <row r="4399">
          <cell r="AU4399">
            <v>0.43969999999999998</v>
          </cell>
        </row>
        <row r="4400">
          <cell r="AU4400">
            <v>0.43980000000000002</v>
          </cell>
        </row>
        <row r="4401">
          <cell r="AU4401">
            <v>0.43990000000000001</v>
          </cell>
        </row>
        <row r="4402">
          <cell r="AU4402">
            <v>0.44</v>
          </cell>
        </row>
        <row r="4403">
          <cell r="AU4403">
            <v>0.44009999999999999</v>
          </cell>
        </row>
        <row r="4404">
          <cell r="AU4404">
            <v>0.44019999999999998</v>
          </cell>
        </row>
        <row r="4405">
          <cell r="AU4405">
            <v>0.44030000000000002</v>
          </cell>
        </row>
        <row r="4406">
          <cell r="AU4406">
            <v>0.44040000000000001</v>
          </cell>
        </row>
        <row r="4407">
          <cell r="AU4407">
            <v>0.4405</v>
          </cell>
        </row>
        <row r="4408">
          <cell r="AU4408">
            <v>0.44059999999999999</v>
          </cell>
        </row>
        <row r="4409">
          <cell r="AU4409">
            <v>0.44069999999999998</v>
          </cell>
        </row>
        <row r="4410">
          <cell r="AU4410">
            <v>0.44080000000000003</v>
          </cell>
        </row>
        <row r="4411">
          <cell r="AU4411">
            <v>0.44090000000000001</v>
          </cell>
        </row>
        <row r="4412">
          <cell r="AU4412">
            <v>0.441</v>
          </cell>
        </row>
        <row r="4413">
          <cell r="AU4413">
            <v>0.44109999999999999</v>
          </cell>
        </row>
        <row r="4414">
          <cell r="AU4414">
            <v>0.44119999999999998</v>
          </cell>
        </row>
        <row r="4415">
          <cell r="AU4415">
            <v>0.44130000000000003</v>
          </cell>
        </row>
        <row r="4416">
          <cell r="AU4416">
            <v>0.44140000000000001</v>
          </cell>
        </row>
        <row r="4417">
          <cell r="AU4417">
            <v>0.4415</v>
          </cell>
        </row>
        <row r="4418">
          <cell r="AU4418">
            <v>0.44159999999999999</v>
          </cell>
        </row>
        <row r="4419">
          <cell r="AU4419">
            <v>0.44169999999999998</v>
          </cell>
        </row>
        <row r="4420">
          <cell r="AU4420">
            <v>0.44180000000000003</v>
          </cell>
        </row>
        <row r="4421">
          <cell r="AU4421">
            <v>0.44190000000000002</v>
          </cell>
        </row>
        <row r="4422">
          <cell r="AU4422">
            <v>0.442</v>
          </cell>
        </row>
        <row r="4423">
          <cell r="AU4423">
            <v>0.44209999999999999</v>
          </cell>
        </row>
        <row r="4424">
          <cell r="AU4424">
            <v>0.44219999999999998</v>
          </cell>
        </row>
        <row r="4425">
          <cell r="AU4425">
            <v>0.44230000000000003</v>
          </cell>
        </row>
        <row r="4426">
          <cell r="AU4426">
            <v>0.44240000000000002</v>
          </cell>
        </row>
        <row r="4427">
          <cell r="AU4427">
            <v>0.4425</v>
          </cell>
        </row>
        <row r="4428">
          <cell r="AU4428">
            <v>0.44259999999999999</v>
          </cell>
        </row>
        <row r="4429">
          <cell r="AU4429">
            <v>0.44269999999999998</v>
          </cell>
        </row>
        <row r="4430">
          <cell r="AU4430">
            <v>0.44280000000000003</v>
          </cell>
        </row>
        <row r="4431">
          <cell r="AU4431">
            <v>0.44290000000000002</v>
          </cell>
        </row>
        <row r="4432">
          <cell r="AU4432">
            <v>0.443</v>
          </cell>
        </row>
        <row r="4433">
          <cell r="AU4433">
            <v>0.44309999999999999</v>
          </cell>
        </row>
        <row r="4434">
          <cell r="AU4434">
            <v>0.44319999999999998</v>
          </cell>
        </row>
        <row r="4435">
          <cell r="AU4435">
            <v>0.44330000000000003</v>
          </cell>
        </row>
        <row r="4436">
          <cell r="AU4436">
            <v>0.44340000000000002</v>
          </cell>
        </row>
        <row r="4437">
          <cell r="AU4437">
            <v>0.44350000000000001</v>
          </cell>
        </row>
        <row r="4438">
          <cell r="AU4438">
            <v>0.44359999999999999</v>
          </cell>
        </row>
        <row r="4439">
          <cell r="AU4439">
            <v>0.44369999999999998</v>
          </cell>
        </row>
        <row r="4440">
          <cell r="AU4440">
            <v>0.44379999999999997</v>
          </cell>
        </row>
        <row r="4441">
          <cell r="AU4441">
            <v>0.44390000000000002</v>
          </cell>
        </row>
        <row r="4442">
          <cell r="AU4442">
            <v>0.44400000000000001</v>
          </cell>
        </row>
        <row r="4443">
          <cell r="AU4443">
            <v>0.44409999999999999</v>
          </cell>
        </row>
        <row r="4444">
          <cell r="AU4444">
            <v>0.44419999999999998</v>
          </cell>
        </row>
        <row r="4445">
          <cell r="AU4445">
            <v>0.44429999999999997</v>
          </cell>
        </row>
        <row r="4446">
          <cell r="AU4446">
            <v>0.44440000000000002</v>
          </cell>
        </row>
        <row r="4447">
          <cell r="AU4447">
            <v>0.44450000000000001</v>
          </cell>
        </row>
        <row r="4448">
          <cell r="AU4448">
            <v>0.4446</v>
          </cell>
        </row>
        <row r="4449">
          <cell r="AU4449">
            <v>0.44469999999999998</v>
          </cell>
        </row>
        <row r="4450">
          <cell r="AU4450">
            <v>0.44479999999999997</v>
          </cell>
        </row>
        <row r="4451">
          <cell r="AU4451">
            <v>0.44490000000000002</v>
          </cell>
        </row>
        <row r="4452">
          <cell r="AU4452">
            <v>0.44500000000000001</v>
          </cell>
        </row>
        <row r="4453">
          <cell r="AU4453">
            <v>0.4451</v>
          </cell>
        </row>
        <row r="4454">
          <cell r="AU4454">
            <v>0.44519999999999998</v>
          </cell>
        </row>
        <row r="4455">
          <cell r="AU4455">
            <v>0.44529999999999997</v>
          </cell>
        </row>
        <row r="4456">
          <cell r="AU4456">
            <v>0.44540000000000002</v>
          </cell>
        </row>
        <row r="4457">
          <cell r="AU4457">
            <v>0.44550000000000001</v>
          </cell>
        </row>
        <row r="4458">
          <cell r="AU4458">
            <v>0.4456</v>
          </cell>
        </row>
        <row r="4459">
          <cell r="AU4459">
            <v>0.44569999999999999</v>
          </cell>
        </row>
        <row r="4460">
          <cell r="AU4460">
            <v>0.44579999999999997</v>
          </cell>
        </row>
        <row r="4461">
          <cell r="AU4461">
            <v>0.44590000000000002</v>
          </cell>
        </row>
        <row r="4462">
          <cell r="AU4462">
            <v>0.44600000000000001</v>
          </cell>
        </row>
        <row r="4463">
          <cell r="AU4463">
            <v>0.4461</v>
          </cell>
        </row>
        <row r="4464">
          <cell r="AU4464">
            <v>0.44619999999999999</v>
          </cell>
        </row>
        <row r="4465">
          <cell r="AU4465">
            <v>0.44629999999999997</v>
          </cell>
        </row>
        <row r="4466">
          <cell r="AU4466">
            <v>0.44640000000000002</v>
          </cell>
        </row>
        <row r="4467">
          <cell r="AU4467">
            <v>0.44650000000000001</v>
          </cell>
        </row>
        <row r="4468">
          <cell r="AU4468">
            <v>0.4466</v>
          </cell>
        </row>
        <row r="4469">
          <cell r="AU4469">
            <v>0.44669999999999999</v>
          </cell>
        </row>
        <row r="4470">
          <cell r="AU4470">
            <v>0.44679999999999997</v>
          </cell>
        </row>
        <row r="4471">
          <cell r="AU4471">
            <v>0.44690000000000002</v>
          </cell>
        </row>
        <row r="4472">
          <cell r="AU4472">
            <v>0.44700000000000001</v>
          </cell>
        </row>
        <row r="4473">
          <cell r="AU4473">
            <v>0.4471</v>
          </cell>
        </row>
        <row r="4474">
          <cell r="AU4474">
            <v>0.44719999999999999</v>
          </cell>
        </row>
        <row r="4475">
          <cell r="AU4475">
            <v>0.44729999999999998</v>
          </cell>
        </row>
        <row r="4476">
          <cell r="AU4476">
            <v>0.44740000000000002</v>
          </cell>
        </row>
        <row r="4477">
          <cell r="AU4477">
            <v>0.44750000000000001</v>
          </cell>
        </row>
        <row r="4478">
          <cell r="AU4478">
            <v>0.4476</v>
          </cell>
        </row>
        <row r="4479">
          <cell r="AU4479">
            <v>0.44769999999999999</v>
          </cell>
        </row>
        <row r="4480">
          <cell r="AU4480">
            <v>0.44779999999999998</v>
          </cell>
        </row>
        <row r="4481">
          <cell r="AU4481">
            <v>0.44790000000000002</v>
          </cell>
        </row>
        <row r="4482">
          <cell r="AU4482">
            <v>0.44800000000000001</v>
          </cell>
        </row>
        <row r="4483">
          <cell r="AU4483">
            <v>0.4481</v>
          </cell>
        </row>
        <row r="4484">
          <cell r="AU4484">
            <v>0.44819999999999999</v>
          </cell>
        </row>
        <row r="4485">
          <cell r="AU4485">
            <v>0.44829999999999998</v>
          </cell>
        </row>
        <row r="4486">
          <cell r="AU4486">
            <v>0.44840000000000002</v>
          </cell>
        </row>
        <row r="4487">
          <cell r="AU4487">
            <v>0.44850000000000001</v>
          </cell>
        </row>
        <row r="4488">
          <cell r="AU4488">
            <v>0.4486</v>
          </cell>
        </row>
        <row r="4489">
          <cell r="AU4489">
            <v>0.44869999999999999</v>
          </cell>
        </row>
        <row r="4490">
          <cell r="AU4490">
            <v>0.44879999999999998</v>
          </cell>
        </row>
        <row r="4491">
          <cell r="AU4491">
            <v>0.44890000000000002</v>
          </cell>
        </row>
        <row r="4492">
          <cell r="AU4492">
            <v>0.44900000000000001</v>
          </cell>
        </row>
        <row r="4493">
          <cell r="AU4493">
            <v>0.4491</v>
          </cell>
        </row>
        <row r="4494">
          <cell r="AU4494">
            <v>0.44919999999999999</v>
          </cell>
        </row>
        <row r="4495">
          <cell r="AU4495">
            <v>0.44929999999999998</v>
          </cell>
        </row>
        <row r="4496">
          <cell r="AU4496">
            <v>0.44940000000000002</v>
          </cell>
        </row>
        <row r="4497">
          <cell r="AU4497">
            <v>0.44950000000000001</v>
          </cell>
        </row>
        <row r="4498">
          <cell r="AU4498">
            <v>0.4496</v>
          </cell>
        </row>
        <row r="4499">
          <cell r="AU4499">
            <v>0.44969999999999999</v>
          </cell>
        </row>
        <row r="4500">
          <cell r="AU4500">
            <v>0.44979999999999998</v>
          </cell>
        </row>
        <row r="4501">
          <cell r="AU4501">
            <v>0.44990000000000002</v>
          </cell>
        </row>
        <row r="4502">
          <cell r="AU4502">
            <v>0.45</v>
          </cell>
        </row>
        <row r="4503">
          <cell r="AU4503">
            <v>0.4501</v>
          </cell>
        </row>
        <row r="4504">
          <cell r="AU4504">
            <v>0.45019999999999999</v>
          </cell>
        </row>
        <row r="4505">
          <cell r="AU4505">
            <v>0.45029999999999998</v>
          </cell>
        </row>
        <row r="4506">
          <cell r="AU4506">
            <v>0.45040000000000002</v>
          </cell>
        </row>
        <row r="4507">
          <cell r="AU4507">
            <v>0.45050000000000001</v>
          </cell>
        </row>
        <row r="4508">
          <cell r="AU4508">
            <v>0.4506</v>
          </cell>
        </row>
        <row r="4509">
          <cell r="AU4509">
            <v>0.45069999999999999</v>
          </cell>
        </row>
        <row r="4510">
          <cell r="AU4510">
            <v>0.45079999999999998</v>
          </cell>
        </row>
        <row r="4511">
          <cell r="AU4511">
            <v>0.45090000000000002</v>
          </cell>
        </row>
        <row r="4512">
          <cell r="AU4512">
            <v>0.45100000000000001</v>
          </cell>
        </row>
        <row r="4513">
          <cell r="AU4513">
            <v>0.4511</v>
          </cell>
        </row>
        <row r="4514">
          <cell r="AU4514">
            <v>0.45119999999999999</v>
          </cell>
        </row>
        <row r="4515">
          <cell r="AU4515">
            <v>0.45129999999999998</v>
          </cell>
        </row>
        <row r="4516">
          <cell r="AU4516">
            <v>0.45140000000000002</v>
          </cell>
        </row>
        <row r="4517">
          <cell r="AU4517">
            <v>0.45150000000000001</v>
          </cell>
        </row>
        <row r="4518">
          <cell r="AU4518">
            <v>0.4516</v>
          </cell>
        </row>
        <row r="4519">
          <cell r="AU4519">
            <v>0.45169999999999999</v>
          </cell>
        </row>
        <row r="4520">
          <cell r="AU4520">
            <v>0.45179999999999998</v>
          </cell>
        </row>
        <row r="4521">
          <cell r="AU4521">
            <v>0.45190000000000002</v>
          </cell>
        </row>
        <row r="4522">
          <cell r="AU4522">
            <v>0.45200000000000001</v>
          </cell>
        </row>
        <row r="4523">
          <cell r="AU4523">
            <v>0.4521</v>
          </cell>
        </row>
        <row r="4524">
          <cell r="AU4524">
            <v>0.45219999999999999</v>
          </cell>
        </row>
        <row r="4525">
          <cell r="AU4525">
            <v>0.45229999999999998</v>
          </cell>
        </row>
        <row r="4526">
          <cell r="AU4526">
            <v>0.45240000000000002</v>
          </cell>
        </row>
        <row r="4527">
          <cell r="AU4527">
            <v>0.45250000000000001</v>
          </cell>
        </row>
        <row r="4528">
          <cell r="AU4528">
            <v>0.4526</v>
          </cell>
        </row>
        <row r="4529">
          <cell r="AU4529">
            <v>0.45269999999999999</v>
          </cell>
        </row>
        <row r="4530">
          <cell r="AU4530">
            <v>0.45279999999999998</v>
          </cell>
        </row>
        <row r="4531">
          <cell r="AU4531">
            <v>0.45290000000000002</v>
          </cell>
        </row>
        <row r="4532">
          <cell r="AU4532">
            <v>0.45300000000000001</v>
          </cell>
        </row>
        <row r="4533">
          <cell r="AU4533">
            <v>0.4531</v>
          </cell>
        </row>
        <row r="4534">
          <cell r="AU4534">
            <v>0.45319999999999999</v>
          </cell>
        </row>
        <row r="4535">
          <cell r="AU4535">
            <v>0.45329999999999998</v>
          </cell>
        </row>
        <row r="4536">
          <cell r="AU4536">
            <v>0.45340000000000003</v>
          </cell>
        </row>
        <row r="4537">
          <cell r="AU4537">
            <v>0.45350000000000001</v>
          </cell>
        </row>
        <row r="4538">
          <cell r="AU4538">
            <v>0.4536</v>
          </cell>
        </row>
        <row r="4539">
          <cell r="AU4539">
            <v>0.45369999999999999</v>
          </cell>
        </row>
        <row r="4540">
          <cell r="AU4540">
            <v>0.45379999999999998</v>
          </cell>
        </row>
        <row r="4541">
          <cell r="AU4541">
            <v>0.45390000000000003</v>
          </cell>
        </row>
        <row r="4542">
          <cell r="AU4542">
            <v>0.45400000000000001</v>
          </cell>
        </row>
        <row r="4543">
          <cell r="AU4543">
            <v>0.4541</v>
          </cell>
        </row>
        <row r="4544">
          <cell r="AU4544">
            <v>0.45419999999999999</v>
          </cell>
        </row>
        <row r="4545">
          <cell r="AU4545">
            <v>0.45429999999999998</v>
          </cell>
        </row>
        <row r="4546">
          <cell r="AU4546">
            <v>0.45440000000000003</v>
          </cell>
        </row>
        <row r="4547">
          <cell r="AU4547">
            <v>0.45450000000000002</v>
          </cell>
        </row>
        <row r="4548">
          <cell r="AU4548">
            <v>0.4546</v>
          </cell>
        </row>
        <row r="4549">
          <cell r="AU4549">
            <v>0.45469999999999999</v>
          </cell>
        </row>
        <row r="4550">
          <cell r="AU4550">
            <v>0.45479999999999998</v>
          </cell>
        </row>
        <row r="4551">
          <cell r="AU4551">
            <v>0.45490000000000003</v>
          </cell>
        </row>
        <row r="4552">
          <cell r="AU4552">
            <v>0.45500000000000002</v>
          </cell>
        </row>
        <row r="4553">
          <cell r="AU4553">
            <v>0.4551</v>
          </cell>
        </row>
        <row r="4554">
          <cell r="AU4554">
            <v>0.45519999999999999</v>
          </cell>
        </row>
        <row r="4555">
          <cell r="AU4555">
            <v>0.45529999999999998</v>
          </cell>
        </row>
        <row r="4556">
          <cell r="AU4556">
            <v>0.45540000000000003</v>
          </cell>
        </row>
        <row r="4557">
          <cell r="AU4557">
            <v>0.45550000000000002</v>
          </cell>
        </row>
        <row r="4558">
          <cell r="AU4558">
            <v>0.4556</v>
          </cell>
        </row>
        <row r="4559">
          <cell r="AU4559">
            <v>0.45569999999999999</v>
          </cell>
        </row>
        <row r="4560">
          <cell r="AU4560">
            <v>0.45579999999999998</v>
          </cell>
        </row>
        <row r="4561">
          <cell r="AU4561">
            <v>0.45590000000000003</v>
          </cell>
        </row>
        <row r="4562">
          <cell r="AU4562">
            <v>0.45600000000000002</v>
          </cell>
        </row>
        <row r="4563">
          <cell r="AU4563">
            <v>0.45610000000000001</v>
          </cell>
        </row>
        <row r="4564">
          <cell r="AU4564">
            <v>0.45619999999999999</v>
          </cell>
        </row>
        <row r="4565">
          <cell r="AU4565">
            <v>0.45629999999999998</v>
          </cell>
        </row>
        <row r="4566">
          <cell r="AU4566">
            <v>0.45639999999999997</v>
          </cell>
        </row>
        <row r="4567">
          <cell r="AU4567">
            <v>0.45650000000000002</v>
          </cell>
        </row>
        <row r="4568">
          <cell r="AU4568">
            <v>0.45660000000000001</v>
          </cell>
        </row>
        <row r="4569">
          <cell r="AU4569">
            <v>0.45669999999999999</v>
          </cell>
        </row>
        <row r="4570">
          <cell r="AU4570">
            <v>0.45679999999999998</v>
          </cell>
        </row>
        <row r="4571">
          <cell r="AU4571">
            <v>0.45689999999999997</v>
          </cell>
        </row>
        <row r="4572">
          <cell r="AU4572">
            <v>0.45700000000000002</v>
          </cell>
        </row>
        <row r="4573">
          <cell r="AU4573">
            <v>0.45710000000000001</v>
          </cell>
        </row>
        <row r="4574">
          <cell r="AU4574">
            <v>0.4572</v>
          </cell>
        </row>
        <row r="4575">
          <cell r="AU4575">
            <v>0.45729999999999998</v>
          </cell>
        </row>
        <row r="4576">
          <cell r="AU4576">
            <v>0.45739999999999997</v>
          </cell>
        </row>
        <row r="4577">
          <cell r="AU4577">
            <v>0.45750000000000002</v>
          </cell>
        </row>
        <row r="4578">
          <cell r="AU4578">
            <v>0.45760000000000001</v>
          </cell>
        </row>
        <row r="4579">
          <cell r="AU4579">
            <v>0.4577</v>
          </cell>
        </row>
        <row r="4580">
          <cell r="AU4580">
            <v>0.45779999999999998</v>
          </cell>
        </row>
        <row r="4581">
          <cell r="AU4581">
            <v>0.45789999999999997</v>
          </cell>
        </row>
        <row r="4582">
          <cell r="AU4582">
            <v>0.45800000000000002</v>
          </cell>
        </row>
        <row r="4583">
          <cell r="AU4583">
            <v>0.45810000000000001</v>
          </cell>
        </row>
        <row r="4584">
          <cell r="AU4584">
            <v>0.4582</v>
          </cell>
        </row>
        <row r="4585">
          <cell r="AU4585">
            <v>0.45829999999999999</v>
          </cell>
        </row>
        <row r="4586">
          <cell r="AU4586">
            <v>0.45839999999999997</v>
          </cell>
        </row>
        <row r="4587">
          <cell r="AU4587">
            <v>0.45850000000000002</v>
          </cell>
        </row>
        <row r="4588">
          <cell r="AU4588">
            <v>0.45860000000000001</v>
          </cell>
        </row>
        <row r="4589">
          <cell r="AU4589">
            <v>0.4587</v>
          </cell>
        </row>
        <row r="4590">
          <cell r="AU4590">
            <v>0.45879999999999999</v>
          </cell>
        </row>
        <row r="4591">
          <cell r="AU4591">
            <v>0.45889999999999997</v>
          </cell>
        </row>
        <row r="4592">
          <cell r="AU4592">
            <v>0.45900000000000002</v>
          </cell>
        </row>
        <row r="4593">
          <cell r="AU4593">
            <v>0.45910000000000001</v>
          </cell>
        </row>
        <row r="4594">
          <cell r="AU4594">
            <v>0.4592</v>
          </cell>
        </row>
        <row r="4595">
          <cell r="AU4595">
            <v>0.45929999999999999</v>
          </cell>
        </row>
        <row r="4596">
          <cell r="AU4596">
            <v>0.45939999999999998</v>
          </cell>
        </row>
        <row r="4597">
          <cell r="AU4597">
            <v>0.45950000000000002</v>
          </cell>
        </row>
        <row r="4598">
          <cell r="AU4598">
            <v>0.45960000000000001</v>
          </cell>
        </row>
        <row r="4599">
          <cell r="AU4599">
            <v>0.4597</v>
          </cell>
        </row>
        <row r="4600">
          <cell r="AU4600">
            <v>0.45979999999999999</v>
          </cell>
        </row>
        <row r="4601">
          <cell r="AU4601">
            <v>0.45989999999999998</v>
          </cell>
        </row>
        <row r="4602">
          <cell r="AU4602">
            <v>0.46</v>
          </cell>
        </row>
        <row r="4603">
          <cell r="AU4603">
            <v>0.46010000000000001</v>
          </cell>
        </row>
        <row r="4604">
          <cell r="AU4604">
            <v>0.4602</v>
          </cell>
        </row>
        <row r="4605">
          <cell r="AU4605">
            <v>0.46029999999999999</v>
          </cell>
        </row>
        <row r="4606">
          <cell r="AU4606">
            <v>0.46039999999999998</v>
          </cell>
        </row>
        <row r="4607">
          <cell r="AU4607">
            <v>0.46050000000000002</v>
          </cell>
        </row>
        <row r="4608">
          <cell r="AU4608">
            <v>0.46060000000000001</v>
          </cell>
        </row>
        <row r="4609">
          <cell r="AU4609">
            <v>0.4607</v>
          </cell>
        </row>
        <row r="4610">
          <cell r="AU4610">
            <v>0.46079999999999999</v>
          </cell>
        </row>
        <row r="4611">
          <cell r="AU4611">
            <v>0.46089999999999998</v>
          </cell>
        </row>
        <row r="4612">
          <cell r="AU4612">
            <v>0.46100000000000002</v>
          </cell>
        </row>
        <row r="4613">
          <cell r="AU4613">
            <v>0.46110000000000001</v>
          </cell>
        </row>
        <row r="4614">
          <cell r="AU4614">
            <v>0.4612</v>
          </cell>
        </row>
        <row r="4615">
          <cell r="AU4615">
            <v>0.46129999999999999</v>
          </cell>
        </row>
        <row r="4616">
          <cell r="AU4616">
            <v>0.46139999999999998</v>
          </cell>
        </row>
        <row r="4617">
          <cell r="AU4617">
            <v>0.46150000000000002</v>
          </cell>
        </row>
        <row r="4618">
          <cell r="AU4618">
            <v>0.46160000000000001</v>
          </cell>
        </row>
        <row r="4619">
          <cell r="AU4619">
            <v>0.4617</v>
          </cell>
        </row>
        <row r="4620">
          <cell r="AU4620">
            <v>0.46179999999999999</v>
          </cell>
        </row>
        <row r="4621">
          <cell r="AU4621">
            <v>0.46189999999999998</v>
          </cell>
        </row>
        <row r="4622">
          <cell r="AU4622">
            <v>0.46200000000000002</v>
          </cell>
        </row>
        <row r="4623">
          <cell r="AU4623">
            <v>0.46210000000000001</v>
          </cell>
        </row>
        <row r="4624">
          <cell r="AU4624">
            <v>0.4622</v>
          </cell>
        </row>
        <row r="4625">
          <cell r="AU4625">
            <v>0.46229999999999999</v>
          </cell>
        </row>
        <row r="4626">
          <cell r="AU4626">
            <v>0.46239999999999998</v>
          </cell>
        </row>
        <row r="4627">
          <cell r="AU4627">
            <v>0.46250000000000002</v>
          </cell>
        </row>
        <row r="4628">
          <cell r="AU4628">
            <v>0.46260000000000001</v>
          </cell>
        </row>
        <row r="4629">
          <cell r="AU4629">
            <v>0.4627</v>
          </cell>
        </row>
        <row r="4630">
          <cell r="AU4630">
            <v>0.46279999999999999</v>
          </cell>
        </row>
        <row r="4631">
          <cell r="AU4631">
            <v>0.46289999999999998</v>
          </cell>
        </row>
        <row r="4632">
          <cell r="AU4632">
            <v>0.46300000000000002</v>
          </cell>
        </row>
        <row r="4633">
          <cell r="AU4633">
            <v>0.46310000000000001</v>
          </cell>
        </row>
        <row r="4634">
          <cell r="AU4634">
            <v>0.4632</v>
          </cell>
        </row>
        <row r="4635">
          <cell r="AU4635">
            <v>0.46329999999999999</v>
          </cell>
        </row>
        <row r="4636">
          <cell r="AU4636">
            <v>0.46339999999999998</v>
          </cell>
        </row>
        <row r="4637">
          <cell r="AU4637">
            <v>0.46350000000000002</v>
          </cell>
        </row>
        <row r="4638">
          <cell r="AU4638">
            <v>0.46360000000000001</v>
          </cell>
        </row>
        <row r="4639">
          <cell r="AU4639">
            <v>0.4637</v>
          </cell>
        </row>
        <row r="4640">
          <cell r="AU4640">
            <v>0.46379999999999999</v>
          </cell>
        </row>
        <row r="4641">
          <cell r="AU4641">
            <v>0.46389999999999998</v>
          </cell>
        </row>
        <row r="4642">
          <cell r="AU4642">
            <v>0.46400000000000002</v>
          </cell>
        </row>
        <row r="4643">
          <cell r="AU4643">
            <v>0.46410000000000001</v>
          </cell>
        </row>
        <row r="4644">
          <cell r="AU4644">
            <v>0.4642</v>
          </cell>
        </row>
        <row r="4645">
          <cell r="AU4645">
            <v>0.46429999999999999</v>
          </cell>
        </row>
        <row r="4646">
          <cell r="AU4646">
            <v>0.46439999999999998</v>
          </cell>
        </row>
        <row r="4647">
          <cell r="AU4647">
            <v>0.46450000000000002</v>
          </cell>
        </row>
        <row r="4648">
          <cell r="AU4648">
            <v>0.46460000000000001</v>
          </cell>
        </row>
        <row r="4649">
          <cell r="AU4649">
            <v>0.4647</v>
          </cell>
        </row>
        <row r="4650">
          <cell r="AU4650">
            <v>0.46479999999999999</v>
          </cell>
        </row>
        <row r="4651">
          <cell r="AU4651">
            <v>0.46489999999999998</v>
          </cell>
        </row>
        <row r="4652">
          <cell r="AU4652">
            <v>0.46500000000000002</v>
          </cell>
        </row>
        <row r="4653">
          <cell r="AU4653">
            <v>0.46510000000000001</v>
          </cell>
        </row>
        <row r="4654">
          <cell r="AU4654">
            <v>0.4652</v>
          </cell>
        </row>
        <row r="4655">
          <cell r="AU4655">
            <v>0.46529999999999999</v>
          </cell>
        </row>
        <row r="4656">
          <cell r="AU4656">
            <v>0.46539999999999998</v>
          </cell>
        </row>
        <row r="4657">
          <cell r="AU4657">
            <v>0.46550000000000002</v>
          </cell>
        </row>
        <row r="4658">
          <cell r="AU4658">
            <v>0.46560000000000001</v>
          </cell>
        </row>
        <row r="4659">
          <cell r="AU4659">
            <v>0.4657</v>
          </cell>
        </row>
        <row r="4660">
          <cell r="AU4660">
            <v>0.46579999999999999</v>
          </cell>
        </row>
        <row r="4661">
          <cell r="AU4661">
            <v>0.46589999999999998</v>
          </cell>
        </row>
        <row r="4662">
          <cell r="AU4662">
            <v>0.46600000000000003</v>
          </cell>
        </row>
        <row r="4663">
          <cell r="AU4663">
            <v>0.46610000000000001</v>
          </cell>
        </row>
        <row r="4664">
          <cell r="AU4664">
            <v>0.4662</v>
          </cell>
        </row>
        <row r="4665">
          <cell r="AU4665">
            <v>0.46629999999999999</v>
          </cell>
        </row>
        <row r="4666">
          <cell r="AU4666">
            <v>0.46639999999999998</v>
          </cell>
        </row>
        <row r="4667">
          <cell r="AU4667">
            <v>0.46650000000000003</v>
          </cell>
        </row>
        <row r="4668">
          <cell r="AU4668">
            <v>0.46660000000000001</v>
          </cell>
        </row>
        <row r="4669">
          <cell r="AU4669">
            <v>0.4667</v>
          </cell>
        </row>
        <row r="4670">
          <cell r="AU4670">
            <v>0.46679999999999999</v>
          </cell>
        </row>
        <row r="4671">
          <cell r="AU4671">
            <v>0.46689999999999998</v>
          </cell>
        </row>
        <row r="4672">
          <cell r="AU4672">
            <v>0.46700000000000003</v>
          </cell>
        </row>
        <row r="4673">
          <cell r="AU4673">
            <v>0.46710000000000002</v>
          </cell>
        </row>
        <row r="4674">
          <cell r="AU4674">
            <v>0.4672</v>
          </cell>
        </row>
        <row r="4675">
          <cell r="AU4675">
            <v>0.46729999999999999</v>
          </cell>
        </row>
        <row r="4676">
          <cell r="AU4676">
            <v>0.46739999999999998</v>
          </cell>
        </row>
        <row r="4677">
          <cell r="AU4677">
            <v>0.46750000000000003</v>
          </cell>
        </row>
        <row r="4678">
          <cell r="AU4678">
            <v>0.46760000000000002</v>
          </cell>
        </row>
        <row r="4679">
          <cell r="AU4679">
            <v>0.4677</v>
          </cell>
        </row>
        <row r="4680">
          <cell r="AU4680">
            <v>0.46779999999999999</v>
          </cell>
        </row>
        <row r="4681">
          <cell r="AU4681">
            <v>0.46789999999999998</v>
          </cell>
        </row>
        <row r="4682">
          <cell r="AU4682">
            <v>0.46800000000000003</v>
          </cell>
        </row>
        <row r="4683">
          <cell r="AU4683">
            <v>0.46810000000000002</v>
          </cell>
        </row>
        <row r="4684">
          <cell r="AU4684">
            <v>0.46820000000000001</v>
          </cell>
        </row>
        <row r="4685">
          <cell r="AU4685">
            <v>0.46829999999999999</v>
          </cell>
        </row>
        <row r="4686">
          <cell r="AU4686">
            <v>0.46839999999999998</v>
          </cell>
        </row>
        <row r="4687">
          <cell r="AU4687">
            <v>0.46850000000000003</v>
          </cell>
        </row>
        <row r="4688">
          <cell r="AU4688">
            <v>0.46860000000000002</v>
          </cell>
        </row>
        <row r="4689">
          <cell r="AU4689">
            <v>0.46870000000000001</v>
          </cell>
        </row>
        <row r="4690">
          <cell r="AU4690">
            <v>0.46879999999999999</v>
          </cell>
        </row>
        <row r="4691">
          <cell r="AU4691">
            <v>0.46889999999999998</v>
          </cell>
        </row>
        <row r="4692">
          <cell r="AU4692">
            <v>0.46899999999999997</v>
          </cell>
        </row>
        <row r="4693">
          <cell r="AU4693">
            <v>0.46910000000000002</v>
          </cell>
        </row>
        <row r="4694">
          <cell r="AU4694">
            <v>0.46920000000000001</v>
          </cell>
        </row>
        <row r="4695">
          <cell r="AU4695">
            <v>0.46929999999999999</v>
          </cell>
        </row>
        <row r="4696">
          <cell r="AU4696">
            <v>0.46939999999999998</v>
          </cell>
        </row>
        <row r="4697">
          <cell r="AU4697">
            <v>0.46949999999999997</v>
          </cell>
        </row>
        <row r="4698">
          <cell r="AU4698">
            <v>0.46960000000000002</v>
          </cell>
        </row>
        <row r="4699">
          <cell r="AU4699">
            <v>0.46970000000000001</v>
          </cell>
        </row>
        <row r="4700">
          <cell r="AU4700">
            <v>0.4698</v>
          </cell>
        </row>
        <row r="4701">
          <cell r="AU4701">
            <v>0.46989999999999998</v>
          </cell>
        </row>
        <row r="4702">
          <cell r="AU4702">
            <v>0.47</v>
          </cell>
        </row>
        <row r="4703">
          <cell r="AU4703">
            <v>0.47010000000000002</v>
          </cell>
        </row>
        <row r="4704">
          <cell r="AU4704">
            <v>0.47020000000000001</v>
          </cell>
        </row>
        <row r="4705">
          <cell r="AU4705">
            <v>0.4703</v>
          </cell>
        </row>
        <row r="4706">
          <cell r="AU4706">
            <v>0.47039999999999998</v>
          </cell>
        </row>
        <row r="4707">
          <cell r="AU4707">
            <v>0.47049999999999997</v>
          </cell>
        </row>
        <row r="4708">
          <cell r="AU4708">
            <v>0.47060000000000002</v>
          </cell>
        </row>
        <row r="4709">
          <cell r="AU4709">
            <v>0.47070000000000001</v>
          </cell>
        </row>
        <row r="4710">
          <cell r="AU4710">
            <v>0.4708</v>
          </cell>
        </row>
        <row r="4711">
          <cell r="AU4711">
            <v>0.47089999999999999</v>
          </cell>
        </row>
        <row r="4712">
          <cell r="AU4712">
            <v>0.47099999999999997</v>
          </cell>
        </row>
        <row r="4713">
          <cell r="AU4713">
            <v>0.47110000000000002</v>
          </cell>
        </row>
        <row r="4714">
          <cell r="AU4714">
            <v>0.47120000000000001</v>
          </cell>
        </row>
        <row r="4715">
          <cell r="AU4715">
            <v>0.4713</v>
          </cell>
        </row>
        <row r="4716">
          <cell r="AU4716">
            <v>0.47139999999999999</v>
          </cell>
        </row>
        <row r="4717">
          <cell r="AU4717">
            <v>0.47149999999999997</v>
          </cell>
        </row>
        <row r="4718">
          <cell r="AU4718">
            <v>0.47160000000000002</v>
          </cell>
        </row>
        <row r="4719">
          <cell r="AU4719">
            <v>0.47170000000000001</v>
          </cell>
        </row>
        <row r="4720">
          <cell r="AU4720">
            <v>0.4718</v>
          </cell>
        </row>
        <row r="4721">
          <cell r="AU4721">
            <v>0.47189999999999999</v>
          </cell>
        </row>
        <row r="4722">
          <cell r="AU4722">
            <v>0.47199999999999998</v>
          </cell>
        </row>
        <row r="4723">
          <cell r="AU4723">
            <v>0.47210000000000002</v>
          </cell>
        </row>
        <row r="4724">
          <cell r="AU4724">
            <v>0.47220000000000001</v>
          </cell>
        </row>
        <row r="4725">
          <cell r="AU4725">
            <v>0.4723</v>
          </cell>
        </row>
        <row r="4726">
          <cell r="AU4726">
            <v>0.47239999999999999</v>
          </cell>
        </row>
        <row r="4727">
          <cell r="AU4727">
            <v>0.47249999999999998</v>
          </cell>
        </row>
        <row r="4728">
          <cell r="AU4728">
            <v>0.47260000000000002</v>
          </cell>
        </row>
        <row r="4729">
          <cell r="AU4729">
            <v>0.47270000000000001</v>
          </cell>
        </row>
        <row r="4730">
          <cell r="AU4730">
            <v>0.4728</v>
          </cell>
        </row>
        <row r="4731">
          <cell r="AU4731">
            <v>0.47289999999999999</v>
          </cell>
        </row>
        <row r="4732">
          <cell r="AU4732">
            <v>0.47299999999999998</v>
          </cell>
        </row>
        <row r="4733">
          <cell r="AU4733">
            <v>0.47310000000000002</v>
          </cell>
        </row>
        <row r="4734">
          <cell r="AU4734">
            <v>0.47320000000000001</v>
          </cell>
        </row>
        <row r="4735">
          <cell r="AU4735">
            <v>0.4733</v>
          </cell>
        </row>
        <row r="4736">
          <cell r="AU4736">
            <v>0.47339999999999999</v>
          </cell>
        </row>
        <row r="4737">
          <cell r="AU4737">
            <v>0.47349999999999998</v>
          </cell>
        </row>
        <row r="4738">
          <cell r="AU4738">
            <v>0.47360000000000002</v>
          </cell>
        </row>
        <row r="4739">
          <cell r="AU4739">
            <v>0.47370000000000001</v>
          </cell>
        </row>
        <row r="4740">
          <cell r="AU4740">
            <v>0.4738</v>
          </cell>
        </row>
        <row r="4741">
          <cell r="AU4741">
            <v>0.47389999999999999</v>
          </cell>
        </row>
        <row r="4742">
          <cell r="AU4742">
            <v>0.47399999999999998</v>
          </cell>
        </row>
        <row r="4743">
          <cell r="AU4743">
            <v>0.47410000000000002</v>
          </cell>
        </row>
        <row r="4744">
          <cell r="AU4744">
            <v>0.47420000000000001</v>
          </cell>
        </row>
        <row r="4745">
          <cell r="AU4745">
            <v>0.4743</v>
          </cell>
        </row>
        <row r="4746">
          <cell r="AU4746">
            <v>0.47439999999999999</v>
          </cell>
        </row>
        <row r="4747">
          <cell r="AU4747">
            <v>0.47449999999999998</v>
          </cell>
        </row>
        <row r="4748">
          <cell r="AU4748">
            <v>0.47460000000000002</v>
          </cell>
        </row>
        <row r="4749">
          <cell r="AU4749">
            <v>0.47470000000000001</v>
          </cell>
        </row>
        <row r="4750">
          <cell r="AU4750">
            <v>0.4748</v>
          </cell>
        </row>
        <row r="4751">
          <cell r="AU4751">
            <v>0.47489999999999999</v>
          </cell>
        </row>
        <row r="4752">
          <cell r="AU4752">
            <v>0.47499999999999998</v>
          </cell>
        </row>
        <row r="4753">
          <cell r="AU4753">
            <v>0.47510000000000002</v>
          </cell>
        </row>
        <row r="4754">
          <cell r="AU4754">
            <v>0.47520000000000001</v>
          </cell>
        </row>
        <row r="4755">
          <cell r="AU4755">
            <v>0.4753</v>
          </cell>
        </row>
        <row r="4756">
          <cell r="AU4756">
            <v>0.47539999999999999</v>
          </cell>
        </row>
        <row r="4757">
          <cell r="AU4757">
            <v>0.47549999999999998</v>
          </cell>
        </row>
        <row r="4758">
          <cell r="AU4758">
            <v>0.47560000000000002</v>
          </cell>
        </row>
        <row r="4759">
          <cell r="AU4759">
            <v>0.47570000000000001</v>
          </cell>
        </row>
        <row r="4760">
          <cell r="AU4760">
            <v>0.4758</v>
          </cell>
        </row>
        <row r="4761">
          <cell r="AU4761">
            <v>0.47589999999999999</v>
          </cell>
        </row>
        <row r="4762">
          <cell r="AU4762">
            <v>0.47599999999999998</v>
          </cell>
        </row>
        <row r="4763">
          <cell r="AU4763">
            <v>0.47610000000000002</v>
          </cell>
        </row>
        <row r="4764">
          <cell r="AU4764">
            <v>0.47620000000000001</v>
          </cell>
        </row>
        <row r="4765">
          <cell r="AU4765">
            <v>0.4763</v>
          </cell>
        </row>
        <row r="4766">
          <cell r="AU4766">
            <v>0.47639999999999999</v>
          </cell>
        </row>
        <row r="4767">
          <cell r="AU4767">
            <v>0.47649999999999998</v>
          </cell>
        </row>
        <row r="4768">
          <cell r="AU4768">
            <v>0.47660000000000002</v>
          </cell>
        </row>
        <row r="4769">
          <cell r="AU4769">
            <v>0.47670000000000001</v>
          </cell>
        </row>
        <row r="4770">
          <cell r="AU4770">
            <v>0.4768</v>
          </cell>
        </row>
        <row r="4771">
          <cell r="AU4771">
            <v>0.47689999999999999</v>
          </cell>
        </row>
        <row r="4772">
          <cell r="AU4772">
            <v>0.47699999999999998</v>
          </cell>
        </row>
        <row r="4773">
          <cell r="AU4773">
            <v>0.47710000000000002</v>
          </cell>
        </row>
        <row r="4774">
          <cell r="AU4774">
            <v>0.47720000000000001</v>
          </cell>
        </row>
        <row r="4775">
          <cell r="AU4775">
            <v>0.4773</v>
          </cell>
        </row>
        <row r="4776">
          <cell r="AU4776">
            <v>0.47739999999999999</v>
          </cell>
        </row>
        <row r="4777">
          <cell r="AU4777">
            <v>0.47749999999999998</v>
          </cell>
        </row>
        <row r="4778">
          <cell r="AU4778">
            <v>0.47760000000000002</v>
          </cell>
        </row>
        <row r="4779">
          <cell r="AU4779">
            <v>0.47770000000000001</v>
          </cell>
        </row>
        <row r="4780">
          <cell r="AU4780">
            <v>0.4778</v>
          </cell>
        </row>
        <row r="4781">
          <cell r="AU4781">
            <v>0.47789999999999999</v>
          </cell>
        </row>
        <row r="4782">
          <cell r="AU4782">
            <v>0.47799999999999998</v>
          </cell>
        </row>
        <row r="4783">
          <cell r="AU4783">
            <v>0.47810000000000002</v>
          </cell>
        </row>
        <row r="4784">
          <cell r="AU4784">
            <v>0.47820000000000001</v>
          </cell>
        </row>
        <row r="4785">
          <cell r="AU4785">
            <v>0.4783</v>
          </cell>
        </row>
        <row r="4786">
          <cell r="AU4786">
            <v>0.47839999999999999</v>
          </cell>
        </row>
        <row r="4787">
          <cell r="AU4787">
            <v>0.47849999999999998</v>
          </cell>
        </row>
        <row r="4788">
          <cell r="AU4788">
            <v>0.47860000000000003</v>
          </cell>
        </row>
        <row r="4789">
          <cell r="AU4789">
            <v>0.47870000000000001</v>
          </cell>
        </row>
        <row r="4790">
          <cell r="AU4790">
            <v>0.4788</v>
          </cell>
        </row>
        <row r="4791">
          <cell r="AU4791">
            <v>0.47889999999999999</v>
          </cell>
        </row>
        <row r="4792">
          <cell r="AU4792">
            <v>0.47899999999999998</v>
          </cell>
        </row>
        <row r="4793">
          <cell r="AU4793">
            <v>0.47910000000000003</v>
          </cell>
        </row>
        <row r="4794">
          <cell r="AU4794">
            <v>0.47920000000000001</v>
          </cell>
        </row>
        <row r="4795">
          <cell r="AU4795">
            <v>0.4793</v>
          </cell>
        </row>
        <row r="4796">
          <cell r="AU4796">
            <v>0.47939999999999999</v>
          </cell>
        </row>
        <row r="4797">
          <cell r="AU4797">
            <v>0.47949999999999998</v>
          </cell>
        </row>
        <row r="4798">
          <cell r="AU4798">
            <v>0.47960000000000003</v>
          </cell>
        </row>
        <row r="4799">
          <cell r="AU4799">
            <v>0.47970000000000002</v>
          </cell>
        </row>
        <row r="4800">
          <cell r="AU4800">
            <v>0.4798</v>
          </cell>
        </row>
        <row r="4801">
          <cell r="AU4801">
            <v>0.47989999999999999</v>
          </cell>
        </row>
        <row r="4802">
          <cell r="AU4802">
            <v>0.48</v>
          </cell>
        </row>
        <row r="4803">
          <cell r="AU4803">
            <v>0.48010000000000003</v>
          </cell>
        </row>
        <row r="4804">
          <cell r="AU4804">
            <v>0.48020000000000002</v>
          </cell>
        </row>
        <row r="4805">
          <cell r="AU4805">
            <v>0.4803</v>
          </cell>
        </row>
        <row r="4806">
          <cell r="AU4806">
            <v>0.48039999999999999</v>
          </cell>
        </row>
        <row r="4807">
          <cell r="AU4807">
            <v>0.48049999999999998</v>
          </cell>
        </row>
        <row r="4808">
          <cell r="AU4808">
            <v>0.48060000000000003</v>
          </cell>
        </row>
        <row r="4809">
          <cell r="AU4809">
            <v>0.48070000000000002</v>
          </cell>
        </row>
        <row r="4810">
          <cell r="AU4810">
            <v>0.48080000000000001</v>
          </cell>
        </row>
        <row r="4811">
          <cell r="AU4811">
            <v>0.48089999999999999</v>
          </cell>
        </row>
        <row r="4812">
          <cell r="AU4812">
            <v>0.48099999999999998</v>
          </cell>
        </row>
        <row r="4813">
          <cell r="AU4813">
            <v>0.48110000000000003</v>
          </cell>
        </row>
        <row r="4814">
          <cell r="AU4814">
            <v>0.48120000000000002</v>
          </cell>
        </row>
        <row r="4815">
          <cell r="AU4815">
            <v>0.48130000000000001</v>
          </cell>
        </row>
        <row r="4816">
          <cell r="AU4816">
            <v>0.48139999999999999</v>
          </cell>
        </row>
        <row r="4817">
          <cell r="AU4817">
            <v>0.48149999999999998</v>
          </cell>
        </row>
        <row r="4818">
          <cell r="AU4818">
            <v>0.48159999999999997</v>
          </cell>
        </row>
        <row r="4819">
          <cell r="AU4819">
            <v>0.48170000000000002</v>
          </cell>
        </row>
        <row r="4820">
          <cell r="AU4820">
            <v>0.48180000000000001</v>
          </cell>
        </row>
        <row r="4821">
          <cell r="AU4821">
            <v>0.4819</v>
          </cell>
        </row>
        <row r="4822">
          <cell r="AU4822">
            <v>0.48199999999999998</v>
          </cell>
        </row>
        <row r="4823">
          <cell r="AU4823">
            <v>0.48209999999999997</v>
          </cell>
        </row>
        <row r="4824">
          <cell r="AU4824">
            <v>0.48220000000000002</v>
          </cell>
        </row>
        <row r="4825">
          <cell r="AU4825">
            <v>0.48230000000000001</v>
          </cell>
        </row>
        <row r="4826">
          <cell r="AU4826">
            <v>0.4824</v>
          </cell>
        </row>
        <row r="4827">
          <cell r="AU4827">
            <v>0.48249999999999998</v>
          </cell>
        </row>
        <row r="4828">
          <cell r="AU4828">
            <v>0.48259999999999997</v>
          </cell>
        </row>
        <row r="4829">
          <cell r="AU4829">
            <v>0.48270000000000002</v>
          </cell>
        </row>
        <row r="4830">
          <cell r="AU4830">
            <v>0.48280000000000001</v>
          </cell>
        </row>
        <row r="4831">
          <cell r="AU4831">
            <v>0.4829</v>
          </cell>
        </row>
        <row r="4832">
          <cell r="AU4832">
            <v>0.48299999999999998</v>
          </cell>
        </row>
        <row r="4833">
          <cell r="AU4833">
            <v>0.48309999999999997</v>
          </cell>
        </row>
        <row r="4834">
          <cell r="AU4834">
            <v>0.48320000000000002</v>
          </cell>
        </row>
        <row r="4835">
          <cell r="AU4835">
            <v>0.48330000000000001</v>
          </cell>
        </row>
        <row r="4836">
          <cell r="AU4836">
            <v>0.4834</v>
          </cell>
        </row>
        <row r="4837">
          <cell r="AU4837">
            <v>0.48349999999999999</v>
          </cell>
        </row>
        <row r="4838">
          <cell r="AU4838">
            <v>0.48359999999999997</v>
          </cell>
        </row>
        <row r="4839">
          <cell r="AU4839">
            <v>0.48370000000000002</v>
          </cell>
        </row>
        <row r="4840">
          <cell r="AU4840">
            <v>0.48380000000000001</v>
          </cell>
        </row>
        <row r="4841">
          <cell r="AU4841">
            <v>0.4839</v>
          </cell>
        </row>
        <row r="4842">
          <cell r="AU4842">
            <v>0.48399999999999999</v>
          </cell>
        </row>
        <row r="4843">
          <cell r="AU4843">
            <v>0.48409999999999997</v>
          </cell>
        </row>
        <row r="4844">
          <cell r="AU4844">
            <v>0.48420000000000002</v>
          </cell>
        </row>
        <row r="4845">
          <cell r="AU4845">
            <v>0.48430000000000001</v>
          </cell>
        </row>
        <row r="4846">
          <cell r="AU4846">
            <v>0.4844</v>
          </cell>
        </row>
        <row r="4847">
          <cell r="AU4847">
            <v>0.48449999999999999</v>
          </cell>
        </row>
        <row r="4848">
          <cell r="AU4848">
            <v>0.48459999999999998</v>
          </cell>
        </row>
        <row r="4849">
          <cell r="AU4849">
            <v>0.48470000000000002</v>
          </cell>
        </row>
        <row r="4850">
          <cell r="AU4850">
            <v>0.48480000000000001</v>
          </cell>
        </row>
        <row r="4851">
          <cell r="AU4851">
            <v>0.4849</v>
          </cell>
        </row>
        <row r="4852">
          <cell r="AU4852">
            <v>0.48499999999999999</v>
          </cell>
        </row>
        <row r="4853">
          <cell r="AU4853">
            <v>0.48509999999999998</v>
          </cell>
        </row>
        <row r="4854">
          <cell r="AU4854">
            <v>0.48520000000000002</v>
          </cell>
        </row>
        <row r="4855">
          <cell r="AU4855">
            <v>0.48530000000000001</v>
          </cell>
        </row>
        <row r="4856">
          <cell r="AU4856">
            <v>0.4854</v>
          </cell>
        </row>
        <row r="4857">
          <cell r="AU4857">
            <v>0.48549999999999999</v>
          </cell>
        </row>
        <row r="4858">
          <cell r="AU4858">
            <v>0.48559999999999998</v>
          </cell>
        </row>
        <row r="4859">
          <cell r="AU4859">
            <v>0.48570000000000002</v>
          </cell>
        </row>
        <row r="4860">
          <cell r="AU4860">
            <v>0.48580000000000001</v>
          </cell>
        </row>
        <row r="4861">
          <cell r="AU4861">
            <v>0.4859</v>
          </cell>
        </row>
        <row r="4862">
          <cell r="AU4862">
            <v>0.48599999999999999</v>
          </cell>
        </row>
        <row r="4863">
          <cell r="AU4863">
            <v>0.48609999999999998</v>
          </cell>
        </row>
        <row r="4864">
          <cell r="AU4864">
            <v>0.48620000000000002</v>
          </cell>
        </row>
        <row r="4865">
          <cell r="AU4865">
            <v>0.48630000000000001</v>
          </cell>
        </row>
        <row r="4866">
          <cell r="AU4866">
            <v>0.4864</v>
          </cell>
        </row>
        <row r="4867">
          <cell r="AU4867">
            <v>0.48649999999999999</v>
          </cell>
        </row>
        <row r="4868">
          <cell r="AU4868">
            <v>0.48659999999999998</v>
          </cell>
        </row>
        <row r="4869">
          <cell r="AU4869">
            <v>0.48670000000000002</v>
          </cell>
        </row>
        <row r="4870">
          <cell r="AU4870">
            <v>0.48680000000000001</v>
          </cell>
        </row>
        <row r="4871">
          <cell r="AU4871">
            <v>0.4869</v>
          </cell>
        </row>
        <row r="4872">
          <cell r="AU4872">
            <v>0.48699999999999999</v>
          </cell>
        </row>
        <row r="4873">
          <cell r="AU4873">
            <v>0.48709999999999998</v>
          </cell>
        </row>
        <row r="4874">
          <cell r="AU4874">
            <v>0.48720000000000002</v>
          </cell>
        </row>
        <row r="4875">
          <cell r="AU4875">
            <v>0.48730000000000001</v>
          </cell>
        </row>
        <row r="4876">
          <cell r="AU4876">
            <v>0.4874</v>
          </cell>
        </row>
        <row r="4877">
          <cell r="AU4877">
            <v>0.48749999999999999</v>
          </cell>
        </row>
        <row r="4878">
          <cell r="AU4878">
            <v>0.48759999999999998</v>
          </cell>
        </row>
        <row r="4879">
          <cell r="AU4879">
            <v>0.48770000000000002</v>
          </cell>
        </row>
        <row r="4880">
          <cell r="AU4880">
            <v>0.48780000000000001</v>
          </cell>
        </row>
        <row r="4881">
          <cell r="AU4881">
            <v>0.4879</v>
          </cell>
        </row>
        <row r="4882">
          <cell r="AU4882">
            <v>0.48799999999999999</v>
          </cell>
        </row>
        <row r="4883">
          <cell r="AU4883">
            <v>0.48809999999999998</v>
          </cell>
        </row>
        <row r="4884">
          <cell r="AU4884">
            <v>0.48820000000000002</v>
          </cell>
        </row>
        <row r="4885">
          <cell r="AU4885">
            <v>0.48830000000000001</v>
          </cell>
        </row>
        <row r="4886">
          <cell r="AU4886">
            <v>0.4884</v>
          </cell>
        </row>
        <row r="4887">
          <cell r="AU4887">
            <v>0.48849999999999999</v>
          </cell>
        </row>
        <row r="4888">
          <cell r="AU4888">
            <v>0.48859999999999998</v>
          </cell>
        </row>
        <row r="4889">
          <cell r="AU4889">
            <v>0.48870000000000002</v>
          </cell>
        </row>
        <row r="4890">
          <cell r="AU4890">
            <v>0.48880000000000001</v>
          </cell>
        </row>
        <row r="4891">
          <cell r="AU4891">
            <v>0.4889</v>
          </cell>
        </row>
        <row r="4892">
          <cell r="AU4892">
            <v>0.48899999999999999</v>
          </cell>
        </row>
        <row r="4893">
          <cell r="AU4893">
            <v>0.48909999999999998</v>
          </cell>
        </row>
        <row r="4894">
          <cell r="AU4894">
            <v>0.48920000000000002</v>
          </cell>
        </row>
        <row r="4895">
          <cell r="AU4895">
            <v>0.48930000000000001</v>
          </cell>
        </row>
        <row r="4896">
          <cell r="AU4896">
            <v>0.4894</v>
          </cell>
        </row>
        <row r="4897">
          <cell r="AU4897">
            <v>0.48949999999999999</v>
          </cell>
        </row>
        <row r="4898">
          <cell r="AU4898">
            <v>0.48959999999999998</v>
          </cell>
        </row>
        <row r="4899">
          <cell r="AU4899">
            <v>0.48970000000000002</v>
          </cell>
        </row>
        <row r="4900">
          <cell r="AU4900">
            <v>0.48980000000000001</v>
          </cell>
        </row>
        <row r="4901">
          <cell r="AU4901">
            <v>0.4899</v>
          </cell>
        </row>
        <row r="4902">
          <cell r="AU4902">
            <v>0.49</v>
          </cell>
        </row>
        <row r="4903">
          <cell r="AU4903">
            <v>0.49009999999999998</v>
          </cell>
        </row>
        <row r="4904">
          <cell r="AU4904">
            <v>0.49020000000000002</v>
          </cell>
        </row>
        <row r="4905">
          <cell r="AU4905">
            <v>0.49030000000000001</v>
          </cell>
        </row>
        <row r="4906">
          <cell r="AU4906">
            <v>0.4904</v>
          </cell>
        </row>
        <row r="4907">
          <cell r="AU4907">
            <v>0.49049999999999999</v>
          </cell>
        </row>
        <row r="4908">
          <cell r="AU4908">
            <v>0.49059999999999998</v>
          </cell>
        </row>
        <row r="4909">
          <cell r="AU4909">
            <v>0.49070000000000003</v>
          </cell>
        </row>
        <row r="4910">
          <cell r="AU4910">
            <v>0.49080000000000001</v>
          </cell>
        </row>
        <row r="4911">
          <cell r="AU4911">
            <v>0.4909</v>
          </cell>
        </row>
        <row r="4912">
          <cell r="AU4912">
            <v>0.49099999999999999</v>
          </cell>
        </row>
        <row r="4913">
          <cell r="AU4913">
            <v>0.49109999999999998</v>
          </cell>
        </row>
        <row r="4914">
          <cell r="AU4914">
            <v>0.49120000000000003</v>
          </cell>
        </row>
        <row r="4915">
          <cell r="AU4915">
            <v>0.49130000000000001</v>
          </cell>
        </row>
        <row r="4916">
          <cell r="AU4916">
            <v>0.4914</v>
          </cell>
        </row>
        <row r="4917">
          <cell r="AU4917">
            <v>0.49149999999999999</v>
          </cell>
        </row>
        <row r="4918">
          <cell r="AU4918">
            <v>0.49159999999999998</v>
          </cell>
        </row>
        <row r="4919">
          <cell r="AU4919">
            <v>0.49170000000000003</v>
          </cell>
        </row>
        <row r="4920">
          <cell r="AU4920">
            <v>0.49180000000000001</v>
          </cell>
        </row>
        <row r="4921">
          <cell r="AU4921">
            <v>0.4919</v>
          </cell>
        </row>
        <row r="4922">
          <cell r="AU4922">
            <v>0.49199999999999999</v>
          </cell>
        </row>
        <row r="4923">
          <cell r="AU4923">
            <v>0.49209999999999998</v>
          </cell>
        </row>
        <row r="4924">
          <cell r="AU4924">
            <v>0.49220000000000003</v>
          </cell>
        </row>
        <row r="4925">
          <cell r="AU4925">
            <v>0.49230000000000002</v>
          </cell>
        </row>
        <row r="4926">
          <cell r="AU4926">
            <v>0.4924</v>
          </cell>
        </row>
        <row r="4927">
          <cell r="AU4927">
            <v>0.49249999999999999</v>
          </cell>
        </row>
        <row r="4928">
          <cell r="AU4928">
            <v>0.49259999999999998</v>
          </cell>
        </row>
        <row r="4929">
          <cell r="AU4929">
            <v>0.49270000000000003</v>
          </cell>
        </row>
        <row r="4930">
          <cell r="AU4930">
            <v>0.49280000000000002</v>
          </cell>
        </row>
        <row r="4931">
          <cell r="AU4931">
            <v>0.4929</v>
          </cell>
        </row>
        <row r="4932">
          <cell r="AU4932">
            <v>0.49299999999999999</v>
          </cell>
        </row>
        <row r="4933">
          <cell r="AU4933">
            <v>0.49309999999999998</v>
          </cell>
        </row>
        <row r="4934">
          <cell r="AU4934">
            <v>0.49320000000000003</v>
          </cell>
        </row>
        <row r="4935">
          <cell r="AU4935">
            <v>0.49330000000000002</v>
          </cell>
        </row>
        <row r="4936">
          <cell r="AU4936">
            <v>0.49340000000000001</v>
          </cell>
        </row>
        <row r="4937">
          <cell r="AU4937">
            <v>0.49349999999999999</v>
          </cell>
        </row>
        <row r="4938">
          <cell r="AU4938">
            <v>0.49359999999999998</v>
          </cell>
        </row>
        <row r="4939">
          <cell r="AU4939">
            <v>0.49370000000000003</v>
          </cell>
        </row>
        <row r="4940">
          <cell r="AU4940">
            <v>0.49380000000000002</v>
          </cell>
        </row>
        <row r="4941">
          <cell r="AU4941">
            <v>0.49390000000000001</v>
          </cell>
        </row>
        <row r="4942">
          <cell r="AU4942">
            <v>0.49399999999999999</v>
          </cell>
        </row>
        <row r="4943">
          <cell r="AU4943">
            <v>0.49409999999999998</v>
          </cell>
        </row>
        <row r="4944">
          <cell r="AU4944">
            <v>0.49419999999999997</v>
          </cell>
        </row>
        <row r="4945">
          <cell r="AU4945">
            <v>0.49430000000000002</v>
          </cell>
        </row>
        <row r="4946">
          <cell r="AU4946">
            <v>0.49440000000000001</v>
          </cell>
        </row>
        <row r="4947">
          <cell r="AU4947">
            <v>0.4945</v>
          </cell>
        </row>
        <row r="4948">
          <cell r="AU4948">
            <v>0.49459999999999998</v>
          </cell>
        </row>
        <row r="4949">
          <cell r="AU4949">
            <v>0.49469999999999997</v>
          </cell>
        </row>
        <row r="4950">
          <cell r="AU4950">
            <v>0.49480000000000002</v>
          </cell>
        </row>
        <row r="4951">
          <cell r="AU4951">
            <v>0.49490000000000001</v>
          </cell>
        </row>
        <row r="4952">
          <cell r="AU4952">
            <v>0.495</v>
          </cell>
        </row>
        <row r="4953">
          <cell r="AU4953">
            <v>0.49509999999999998</v>
          </cell>
        </row>
        <row r="4954">
          <cell r="AU4954">
            <v>0.49519999999999997</v>
          </cell>
        </row>
        <row r="4955">
          <cell r="AU4955">
            <v>0.49530000000000002</v>
          </cell>
        </row>
        <row r="4956">
          <cell r="AU4956">
            <v>0.49540000000000001</v>
          </cell>
        </row>
        <row r="4957">
          <cell r="AU4957">
            <v>0.4955</v>
          </cell>
        </row>
        <row r="4958">
          <cell r="AU4958">
            <v>0.49559999999999998</v>
          </cell>
        </row>
        <row r="4959">
          <cell r="AU4959">
            <v>0.49569999999999997</v>
          </cell>
        </row>
        <row r="4960">
          <cell r="AU4960">
            <v>0.49580000000000002</v>
          </cell>
        </row>
        <row r="4961">
          <cell r="AU4961">
            <v>0.49590000000000001</v>
          </cell>
        </row>
        <row r="4962">
          <cell r="AU4962">
            <v>0.496</v>
          </cell>
        </row>
        <row r="4963">
          <cell r="AU4963">
            <v>0.49609999999999999</v>
          </cell>
        </row>
        <row r="4964">
          <cell r="AU4964">
            <v>0.49619999999999997</v>
          </cell>
        </row>
        <row r="4965">
          <cell r="AU4965">
            <v>0.49630000000000002</v>
          </cell>
        </row>
        <row r="4966">
          <cell r="AU4966">
            <v>0.49640000000000001</v>
          </cell>
        </row>
        <row r="4967">
          <cell r="AU4967">
            <v>0.4965</v>
          </cell>
        </row>
        <row r="4968">
          <cell r="AU4968">
            <v>0.49659999999999999</v>
          </cell>
        </row>
        <row r="4969">
          <cell r="AU4969">
            <v>0.49669999999999997</v>
          </cell>
        </row>
        <row r="4970">
          <cell r="AU4970">
            <v>0.49680000000000002</v>
          </cell>
        </row>
        <row r="4971">
          <cell r="AU4971">
            <v>0.49690000000000001</v>
          </cell>
        </row>
        <row r="4972">
          <cell r="AU4972">
            <v>0.497</v>
          </cell>
        </row>
        <row r="4973">
          <cell r="AU4973">
            <v>0.49709999999999999</v>
          </cell>
        </row>
        <row r="4974">
          <cell r="AU4974">
            <v>0.49719999999999998</v>
          </cell>
        </row>
        <row r="4975">
          <cell r="AU4975">
            <v>0.49730000000000002</v>
          </cell>
        </row>
        <row r="4976">
          <cell r="AU4976">
            <v>0.49740000000000001</v>
          </cell>
        </row>
        <row r="4977">
          <cell r="AU4977">
            <v>0.4975</v>
          </cell>
        </row>
        <row r="4978">
          <cell r="AU4978">
            <v>0.49759999999999999</v>
          </cell>
        </row>
        <row r="4979">
          <cell r="AU4979">
            <v>0.49769999999999998</v>
          </cell>
        </row>
        <row r="4980">
          <cell r="AU4980">
            <v>0.49780000000000002</v>
          </cell>
        </row>
        <row r="4981">
          <cell r="AU4981">
            <v>0.49790000000000001</v>
          </cell>
        </row>
        <row r="4982">
          <cell r="AU4982">
            <v>0.498</v>
          </cell>
        </row>
        <row r="4983">
          <cell r="AU4983">
            <v>0.49809999999999999</v>
          </cell>
        </row>
        <row r="4984">
          <cell r="AU4984">
            <v>0.49819999999999998</v>
          </cell>
        </row>
        <row r="4985">
          <cell r="AU4985">
            <v>0.49830000000000002</v>
          </cell>
        </row>
        <row r="4986">
          <cell r="AU4986">
            <v>0.49840000000000001</v>
          </cell>
        </row>
        <row r="4987">
          <cell r="AU4987">
            <v>0.4985</v>
          </cell>
        </row>
        <row r="4988">
          <cell r="AU4988">
            <v>0.49859999999999999</v>
          </cell>
        </row>
        <row r="4989">
          <cell r="AU4989">
            <v>0.49869999999999998</v>
          </cell>
        </row>
        <row r="4990">
          <cell r="AU4990">
            <v>0.49880000000000002</v>
          </cell>
        </row>
        <row r="4991">
          <cell r="AU4991">
            <v>0.49890000000000001</v>
          </cell>
        </row>
        <row r="4992">
          <cell r="AU4992">
            <v>0.499</v>
          </cell>
        </row>
        <row r="4993">
          <cell r="AU4993">
            <v>0.49909999999999999</v>
          </cell>
        </row>
        <row r="4994">
          <cell r="AU4994">
            <v>0.49919999999999998</v>
          </cell>
        </row>
        <row r="4995">
          <cell r="AU4995">
            <v>0.49930000000000002</v>
          </cell>
        </row>
        <row r="4996">
          <cell r="AU4996">
            <v>0.49940000000000001</v>
          </cell>
        </row>
        <row r="4997">
          <cell r="AU4997">
            <v>0.4995</v>
          </cell>
        </row>
        <row r="4998">
          <cell r="AU4998">
            <v>0.49959999999999999</v>
          </cell>
        </row>
        <row r="4999">
          <cell r="AU4999">
            <v>0.49969999999999998</v>
          </cell>
        </row>
        <row r="5000">
          <cell r="AU5000">
            <v>0.49980000000000002</v>
          </cell>
        </row>
        <row r="5001">
          <cell r="AU5001">
            <v>0.49990000000000001</v>
          </cell>
        </row>
        <row r="5002">
          <cell r="AU5002">
            <v>0.5</v>
          </cell>
        </row>
        <row r="5003">
          <cell r="AU5003">
            <v>0.50009999999999999</v>
          </cell>
        </row>
        <row r="5004">
          <cell r="AU5004">
            <v>0.50019999999999998</v>
          </cell>
        </row>
        <row r="5005">
          <cell r="AU5005">
            <v>0.50029999999999997</v>
          </cell>
        </row>
        <row r="5006">
          <cell r="AU5006">
            <v>0.50039999999999996</v>
          </cell>
        </row>
        <row r="5007">
          <cell r="AU5007">
            <v>0.50049999999999994</v>
          </cell>
        </row>
        <row r="5008">
          <cell r="AU5008">
            <v>0.50060000000000004</v>
          </cell>
        </row>
        <row r="5009">
          <cell r="AU5009">
            <v>0.50070000000000003</v>
          </cell>
        </row>
        <row r="5010">
          <cell r="AU5010">
            <v>0.50080000000000002</v>
          </cell>
        </row>
        <row r="5011">
          <cell r="AU5011">
            <v>0.50090000000000001</v>
          </cell>
        </row>
        <row r="5012">
          <cell r="AU5012">
            <v>0.501</v>
          </cell>
        </row>
        <row r="5013">
          <cell r="AU5013">
            <v>0.50109999999999999</v>
          </cell>
        </row>
        <row r="5014">
          <cell r="AU5014">
            <v>0.50119999999999998</v>
          </cell>
        </row>
        <row r="5015">
          <cell r="AU5015">
            <v>0.50129999999999997</v>
          </cell>
        </row>
        <row r="5016">
          <cell r="AU5016">
            <v>0.50139999999999996</v>
          </cell>
        </row>
        <row r="5017">
          <cell r="AU5017">
            <v>0.50149999999999995</v>
          </cell>
        </row>
        <row r="5018">
          <cell r="AU5018">
            <v>0.50160000000000005</v>
          </cell>
        </row>
        <row r="5019">
          <cell r="AU5019">
            <v>0.50170000000000003</v>
          </cell>
        </row>
        <row r="5020">
          <cell r="AU5020">
            <v>0.50180000000000002</v>
          </cell>
        </row>
        <row r="5021">
          <cell r="AU5021">
            <v>0.50190000000000001</v>
          </cell>
        </row>
        <row r="5022">
          <cell r="AU5022">
            <v>0.502</v>
          </cell>
        </row>
        <row r="5023">
          <cell r="AU5023">
            <v>0.50209999999999999</v>
          </cell>
        </row>
        <row r="5024">
          <cell r="AU5024">
            <v>0.50219999999999998</v>
          </cell>
        </row>
        <row r="5025">
          <cell r="AU5025">
            <v>0.50229999999999997</v>
          </cell>
        </row>
        <row r="5026">
          <cell r="AU5026">
            <v>0.50239999999999996</v>
          </cell>
        </row>
        <row r="5027">
          <cell r="AU5027">
            <v>0.50249999999999995</v>
          </cell>
        </row>
        <row r="5028">
          <cell r="AU5028">
            <v>0.50260000000000005</v>
          </cell>
        </row>
        <row r="5029">
          <cell r="AU5029">
            <v>0.50270000000000004</v>
          </cell>
        </row>
        <row r="5030">
          <cell r="AU5030">
            <v>0.50280000000000002</v>
          </cell>
        </row>
        <row r="5031">
          <cell r="AU5031">
            <v>0.50290000000000001</v>
          </cell>
        </row>
        <row r="5032">
          <cell r="AU5032">
            <v>0.503</v>
          </cell>
        </row>
        <row r="5033">
          <cell r="AU5033">
            <v>0.50309999999999999</v>
          </cell>
        </row>
        <row r="5034">
          <cell r="AU5034">
            <v>0.50319999999999998</v>
          </cell>
        </row>
        <row r="5035">
          <cell r="AU5035">
            <v>0.50329999999999997</v>
          </cell>
        </row>
        <row r="5036">
          <cell r="AU5036">
            <v>0.50339999999999996</v>
          </cell>
        </row>
        <row r="5037">
          <cell r="AU5037">
            <v>0.50349999999999995</v>
          </cell>
        </row>
        <row r="5038">
          <cell r="AU5038">
            <v>0.50360000000000005</v>
          </cell>
        </row>
        <row r="5039">
          <cell r="AU5039">
            <v>0.50370000000000004</v>
          </cell>
        </row>
        <row r="5040">
          <cell r="AU5040">
            <v>0.50380000000000003</v>
          </cell>
        </row>
        <row r="5041">
          <cell r="AU5041">
            <v>0.50390000000000001</v>
          </cell>
        </row>
        <row r="5042">
          <cell r="AU5042">
            <v>0.504</v>
          </cell>
        </row>
        <row r="5043">
          <cell r="AU5043">
            <v>0.50409999999999999</v>
          </cell>
        </row>
        <row r="5044">
          <cell r="AU5044">
            <v>0.50419999999999998</v>
          </cell>
        </row>
        <row r="5045">
          <cell r="AU5045">
            <v>0.50429999999999997</v>
          </cell>
        </row>
        <row r="5046">
          <cell r="AU5046">
            <v>0.50439999999999996</v>
          </cell>
        </row>
        <row r="5047">
          <cell r="AU5047">
            <v>0.50449999999999995</v>
          </cell>
        </row>
        <row r="5048">
          <cell r="AU5048">
            <v>0.50460000000000005</v>
          </cell>
        </row>
        <row r="5049">
          <cell r="AU5049">
            <v>0.50470000000000004</v>
          </cell>
        </row>
        <row r="5050">
          <cell r="AU5050">
            <v>0.50480000000000003</v>
          </cell>
        </row>
        <row r="5051">
          <cell r="AU5051">
            <v>0.50490000000000002</v>
          </cell>
        </row>
        <row r="5052">
          <cell r="AU5052">
            <v>0.505</v>
          </cell>
        </row>
        <row r="5053">
          <cell r="AU5053">
            <v>0.50509999999999999</v>
          </cell>
        </row>
        <row r="5054">
          <cell r="AU5054">
            <v>0.50519999999999998</v>
          </cell>
        </row>
        <row r="5055">
          <cell r="AU5055">
            <v>0.50529999999999997</v>
          </cell>
        </row>
        <row r="5056">
          <cell r="AU5056">
            <v>0.50539999999999996</v>
          </cell>
        </row>
        <row r="5057">
          <cell r="AU5057">
            <v>0.50549999999999995</v>
          </cell>
        </row>
        <row r="5058">
          <cell r="AU5058">
            <v>0.50560000000000005</v>
          </cell>
        </row>
        <row r="5059">
          <cell r="AU5059">
            <v>0.50570000000000004</v>
          </cell>
        </row>
        <row r="5060">
          <cell r="AU5060">
            <v>0.50580000000000003</v>
          </cell>
        </row>
        <row r="5061">
          <cell r="AU5061">
            <v>0.50590000000000002</v>
          </cell>
        </row>
        <row r="5062">
          <cell r="AU5062">
            <v>0.50600000000000001</v>
          </cell>
        </row>
        <row r="5063">
          <cell r="AU5063">
            <v>0.50609999999999999</v>
          </cell>
        </row>
        <row r="5064">
          <cell r="AU5064">
            <v>0.50619999999999998</v>
          </cell>
        </row>
        <row r="5065">
          <cell r="AU5065">
            <v>0.50629999999999997</v>
          </cell>
        </row>
        <row r="5066">
          <cell r="AU5066">
            <v>0.50639999999999996</v>
          </cell>
        </row>
        <row r="5067">
          <cell r="AU5067">
            <v>0.50649999999999995</v>
          </cell>
        </row>
        <row r="5068">
          <cell r="AU5068">
            <v>0.50660000000000005</v>
          </cell>
        </row>
        <row r="5069">
          <cell r="AU5069">
            <v>0.50670000000000004</v>
          </cell>
        </row>
        <row r="5070">
          <cell r="AU5070">
            <v>0.50680000000000003</v>
          </cell>
        </row>
        <row r="5071">
          <cell r="AU5071">
            <v>0.50690000000000002</v>
          </cell>
        </row>
        <row r="5072">
          <cell r="AU5072">
            <v>0.50700000000000001</v>
          </cell>
        </row>
        <row r="5073">
          <cell r="AU5073">
            <v>0.5071</v>
          </cell>
        </row>
        <row r="5074">
          <cell r="AU5074">
            <v>0.50719999999999998</v>
          </cell>
        </row>
        <row r="5075">
          <cell r="AU5075">
            <v>0.50729999999999997</v>
          </cell>
        </row>
        <row r="5076">
          <cell r="AU5076">
            <v>0.50739999999999996</v>
          </cell>
        </row>
        <row r="5077">
          <cell r="AU5077">
            <v>0.50749999999999995</v>
          </cell>
        </row>
        <row r="5078">
          <cell r="AU5078">
            <v>0.50760000000000005</v>
          </cell>
        </row>
        <row r="5079">
          <cell r="AU5079">
            <v>0.50770000000000004</v>
          </cell>
        </row>
        <row r="5080">
          <cell r="AU5080">
            <v>0.50780000000000003</v>
          </cell>
        </row>
        <row r="5081">
          <cell r="AU5081">
            <v>0.50790000000000002</v>
          </cell>
        </row>
        <row r="5082">
          <cell r="AU5082">
            <v>0.50800000000000001</v>
          </cell>
        </row>
        <row r="5083">
          <cell r="AU5083">
            <v>0.5081</v>
          </cell>
        </row>
        <row r="5084">
          <cell r="AU5084">
            <v>0.50819999999999999</v>
          </cell>
        </row>
        <row r="5085">
          <cell r="AU5085">
            <v>0.50829999999999997</v>
          </cell>
        </row>
        <row r="5086">
          <cell r="AU5086">
            <v>0.50839999999999996</v>
          </cell>
        </row>
        <row r="5087">
          <cell r="AU5087">
            <v>0.50849999999999995</v>
          </cell>
        </row>
        <row r="5088">
          <cell r="AU5088">
            <v>0.50860000000000005</v>
          </cell>
        </row>
        <row r="5089">
          <cell r="AU5089">
            <v>0.50870000000000004</v>
          </cell>
        </row>
        <row r="5090">
          <cell r="AU5090">
            <v>0.50880000000000003</v>
          </cell>
        </row>
        <row r="5091">
          <cell r="AU5091">
            <v>0.50890000000000002</v>
          </cell>
        </row>
        <row r="5092">
          <cell r="AU5092">
            <v>0.50900000000000001</v>
          </cell>
        </row>
        <row r="5093">
          <cell r="AU5093">
            <v>0.5091</v>
          </cell>
        </row>
        <row r="5094">
          <cell r="AU5094">
            <v>0.50919999999999999</v>
          </cell>
        </row>
        <row r="5095">
          <cell r="AU5095">
            <v>0.50929999999999997</v>
          </cell>
        </row>
        <row r="5096">
          <cell r="AU5096">
            <v>0.50939999999999996</v>
          </cell>
        </row>
        <row r="5097">
          <cell r="AU5097">
            <v>0.50949999999999995</v>
          </cell>
        </row>
        <row r="5098">
          <cell r="AU5098">
            <v>0.50960000000000005</v>
          </cell>
        </row>
        <row r="5099">
          <cell r="AU5099">
            <v>0.50970000000000004</v>
          </cell>
        </row>
        <row r="5100">
          <cell r="AU5100">
            <v>0.50980000000000003</v>
          </cell>
        </row>
        <row r="5101">
          <cell r="AU5101">
            <v>0.50990000000000002</v>
          </cell>
        </row>
        <row r="5102">
          <cell r="AU5102">
            <v>0.51</v>
          </cell>
        </row>
        <row r="5103">
          <cell r="AU5103">
            <v>0.5101</v>
          </cell>
        </row>
        <row r="5104">
          <cell r="AU5104">
            <v>0.51019999999999999</v>
          </cell>
        </row>
        <row r="5105">
          <cell r="AU5105">
            <v>0.51029999999999998</v>
          </cell>
        </row>
        <row r="5106">
          <cell r="AU5106">
            <v>0.51039999999999996</v>
          </cell>
        </row>
        <row r="5107">
          <cell r="AU5107">
            <v>0.51049999999999995</v>
          </cell>
        </row>
        <row r="5108">
          <cell r="AU5108">
            <v>0.51060000000000005</v>
          </cell>
        </row>
        <row r="5109">
          <cell r="AU5109">
            <v>0.51070000000000004</v>
          </cell>
        </row>
        <row r="5110">
          <cell r="AU5110">
            <v>0.51080000000000003</v>
          </cell>
        </row>
        <row r="5111">
          <cell r="AU5111">
            <v>0.51090000000000002</v>
          </cell>
        </row>
        <row r="5112">
          <cell r="AU5112">
            <v>0.51100000000000001</v>
          </cell>
        </row>
        <row r="5113">
          <cell r="AU5113">
            <v>0.5111</v>
          </cell>
        </row>
        <row r="5114">
          <cell r="AU5114">
            <v>0.51119999999999999</v>
          </cell>
        </row>
        <row r="5115">
          <cell r="AU5115">
            <v>0.51129999999999998</v>
          </cell>
        </row>
        <row r="5116">
          <cell r="AU5116">
            <v>0.51139999999999997</v>
          </cell>
        </row>
        <row r="5117">
          <cell r="AU5117">
            <v>0.51149999999999995</v>
          </cell>
        </row>
        <row r="5118">
          <cell r="AU5118">
            <v>0.51160000000000005</v>
          </cell>
        </row>
        <row r="5119">
          <cell r="AU5119">
            <v>0.51170000000000004</v>
          </cell>
        </row>
        <row r="5120">
          <cell r="AU5120">
            <v>0.51180000000000003</v>
          </cell>
        </row>
        <row r="5121">
          <cell r="AU5121">
            <v>0.51190000000000002</v>
          </cell>
        </row>
        <row r="5122">
          <cell r="AU5122">
            <v>0.51200000000000001</v>
          </cell>
        </row>
        <row r="5123">
          <cell r="AU5123">
            <v>0.5121</v>
          </cell>
        </row>
        <row r="5124">
          <cell r="AU5124">
            <v>0.51219999999999999</v>
          </cell>
        </row>
        <row r="5125">
          <cell r="AU5125">
            <v>0.51229999999999998</v>
          </cell>
        </row>
        <row r="5126">
          <cell r="AU5126">
            <v>0.51239999999999997</v>
          </cell>
        </row>
        <row r="5127">
          <cell r="AU5127">
            <v>0.51249999999999996</v>
          </cell>
        </row>
        <row r="5128">
          <cell r="AU5128">
            <v>0.51259999999999994</v>
          </cell>
        </row>
        <row r="5129">
          <cell r="AU5129">
            <v>0.51270000000000004</v>
          </cell>
        </row>
        <row r="5130">
          <cell r="AU5130">
            <v>0.51280000000000003</v>
          </cell>
        </row>
        <row r="5131">
          <cell r="AU5131">
            <v>0.51290000000000002</v>
          </cell>
        </row>
        <row r="5132">
          <cell r="AU5132">
            <v>0.51300000000000001</v>
          </cell>
        </row>
        <row r="5133">
          <cell r="AU5133">
            <v>0.5131</v>
          </cell>
        </row>
        <row r="5134">
          <cell r="AU5134">
            <v>0.51319999999999999</v>
          </cell>
        </row>
        <row r="5135">
          <cell r="AU5135">
            <v>0.51329999999999998</v>
          </cell>
        </row>
        <row r="5136">
          <cell r="AU5136">
            <v>0.51339999999999997</v>
          </cell>
        </row>
        <row r="5137">
          <cell r="AU5137">
            <v>0.51349999999999996</v>
          </cell>
        </row>
        <row r="5138">
          <cell r="AU5138">
            <v>0.51359999999999995</v>
          </cell>
        </row>
        <row r="5139">
          <cell r="AU5139">
            <v>0.51370000000000005</v>
          </cell>
        </row>
        <row r="5140">
          <cell r="AU5140">
            <v>0.51380000000000003</v>
          </cell>
        </row>
        <row r="5141">
          <cell r="AU5141">
            <v>0.51390000000000002</v>
          </cell>
        </row>
        <row r="5142">
          <cell r="AU5142">
            <v>0.51400000000000001</v>
          </cell>
        </row>
        <row r="5143">
          <cell r="AU5143">
            <v>0.5141</v>
          </cell>
        </row>
        <row r="5144">
          <cell r="AU5144">
            <v>0.51419999999999999</v>
          </cell>
        </row>
        <row r="5145">
          <cell r="AU5145">
            <v>0.51429999999999998</v>
          </cell>
        </row>
        <row r="5146">
          <cell r="AU5146">
            <v>0.51439999999999997</v>
          </cell>
        </row>
        <row r="5147">
          <cell r="AU5147">
            <v>0.51449999999999996</v>
          </cell>
        </row>
        <row r="5148">
          <cell r="AU5148">
            <v>0.51459999999999995</v>
          </cell>
        </row>
        <row r="5149">
          <cell r="AU5149">
            <v>0.51470000000000005</v>
          </cell>
        </row>
        <row r="5150">
          <cell r="AU5150">
            <v>0.51480000000000004</v>
          </cell>
        </row>
        <row r="5151">
          <cell r="AU5151">
            <v>0.51490000000000002</v>
          </cell>
        </row>
        <row r="5152">
          <cell r="AU5152">
            <v>0.51500000000000001</v>
          </cell>
        </row>
        <row r="5153">
          <cell r="AU5153">
            <v>0.5151</v>
          </cell>
        </row>
        <row r="5154">
          <cell r="AU5154">
            <v>0.51519999999999999</v>
          </cell>
        </row>
        <row r="5155">
          <cell r="AU5155">
            <v>0.51529999999999998</v>
          </cell>
        </row>
        <row r="5156">
          <cell r="AU5156">
            <v>0.51539999999999997</v>
          </cell>
        </row>
        <row r="5157">
          <cell r="AU5157">
            <v>0.51549999999999996</v>
          </cell>
        </row>
        <row r="5158">
          <cell r="AU5158">
            <v>0.51559999999999995</v>
          </cell>
        </row>
        <row r="5159">
          <cell r="AU5159">
            <v>0.51570000000000005</v>
          </cell>
        </row>
        <row r="5160">
          <cell r="AU5160">
            <v>0.51580000000000004</v>
          </cell>
        </row>
        <row r="5161">
          <cell r="AU5161">
            <v>0.51590000000000003</v>
          </cell>
        </row>
        <row r="5162">
          <cell r="AU5162">
            <v>0.51600000000000001</v>
          </cell>
        </row>
        <row r="5163">
          <cell r="AU5163">
            <v>0.5161</v>
          </cell>
        </row>
        <row r="5164">
          <cell r="AU5164">
            <v>0.51619999999999999</v>
          </cell>
        </row>
        <row r="5165">
          <cell r="AU5165">
            <v>0.51629999999999998</v>
          </cell>
        </row>
        <row r="5166">
          <cell r="AU5166">
            <v>0.51639999999999997</v>
          </cell>
        </row>
        <row r="5167">
          <cell r="AU5167">
            <v>0.51649999999999996</v>
          </cell>
        </row>
        <row r="5168">
          <cell r="AU5168">
            <v>0.51659999999999995</v>
          </cell>
        </row>
        <row r="5169">
          <cell r="AU5169">
            <v>0.51670000000000005</v>
          </cell>
        </row>
        <row r="5170">
          <cell r="AU5170">
            <v>0.51680000000000004</v>
          </cell>
        </row>
        <row r="5171">
          <cell r="AU5171">
            <v>0.51690000000000003</v>
          </cell>
        </row>
        <row r="5172">
          <cell r="AU5172">
            <v>0.51700000000000002</v>
          </cell>
        </row>
        <row r="5173">
          <cell r="AU5173">
            <v>0.5171</v>
          </cell>
        </row>
        <row r="5174">
          <cell r="AU5174">
            <v>0.51719999999999999</v>
          </cell>
        </row>
        <row r="5175">
          <cell r="AU5175">
            <v>0.51729999999999998</v>
          </cell>
        </row>
        <row r="5176">
          <cell r="AU5176">
            <v>0.51739999999999997</v>
          </cell>
        </row>
        <row r="5177">
          <cell r="AU5177">
            <v>0.51749999999999996</v>
          </cell>
        </row>
        <row r="5178">
          <cell r="AU5178">
            <v>0.51759999999999995</v>
          </cell>
        </row>
        <row r="5179">
          <cell r="AU5179">
            <v>0.51770000000000005</v>
          </cell>
        </row>
        <row r="5180">
          <cell r="AU5180">
            <v>0.51780000000000004</v>
          </cell>
        </row>
        <row r="5181">
          <cell r="AU5181">
            <v>0.51790000000000003</v>
          </cell>
        </row>
        <row r="5182">
          <cell r="AU5182">
            <v>0.51800000000000002</v>
          </cell>
        </row>
        <row r="5183">
          <cell r="AU5183">
            <v>0.5181</v>
          </cell>
        </row>
        <row r="5184">
          <cell r="AU5184">
            <v>0.51819999999999999</v>
          </cell>
        </row>
        <row r="5185">
          <cell r="AU5185">
            <v>0.51829999999999998</v>
          </cell>
        </row>
        <row r="5186">
          <cell r="AU5186">
            <v>0.51839999999999997</v>
          </cell>
        </row>
        <row r="5187">
          <cell r="AU5187">
            <v>0.51849999999999996</v>
          </cell>
        </row>
        <row r="5188">
          <cell r="AU5188">
            <v>0.51859999999999995</v>
          </cell>
        </row>
        <row r="5189">
          <cell r="AU5189">
            <v>0.51870000000000005</v>
          </cell>
        </row>
        <row r="5190">
          <cell r="AU5190">
            <v>0.51880000000000004</v>
          </cell>
        </row>
        <row r="5191">
          <cell r="AU5191">
            <v>0.51890000000000003</v>
          </cell>
        </row>
        <row r="5192">
          <cell r="AU5192">
            <v>0.51900000000000002</v>
          </cell>
        </row>
        <row r="5193">
          <cell r="AU5193">
            <v>0.51910000000000001</v>
          </cell>
        </row>
        <row r="5194">
          <cell r="AU5194">
            <v>0.51919999999999999</v>
          </cell>
        </row>
        <row r="5195">
          <cell r="AU5195">
            <v>0.51929999999999998</v>
          </cell>
        </row>
        <row r="5196">
          <cell r="AU5196">
            <v>0.51939999999999997</v>
          </cell>
        </row>
        <row r="5197">
          <cell r="AU5197">
            <v>0.51949999999999996</v>
          </cell>
        </row>
        <row r="5198">
          <cell r="AU5198">
            <v>0.51959999999999995</v>
          </cell>
        </row>
        <row r="5199">
          <cell r="AU5199">
            <v>0.51970000000000005</v>
          </cell>
        </row>
        <row r="5200">
          <cell r="AU5200">
            <v>0.51980000000000004</v>
          </cell>
        </row>
        <row r="5201">
          <cell r="AU5201">
            <v>0.51990000000000003</v>
          </cell>
        </row>
        <row r="5202">
          <cell r="AU5202">
            <v>0.52</v>
          </cell>
        </row>
        <row r="5203">
          <cell r="AU5203">
            <v>0.52010000000000001</v>
          </cell>
        </row>
        <row r="5204">
          <cell r="AU5204">
            <v>0.5202</v>
          </cell>
        </row>
        <row r="5205">
          <cell r="AU5205">
            <v>0.52029999999999998</v>
          </cell>
        </row>
        <row r="5206">
          <cell r="AU5206">
            <v>0.52039999999999997</v>
          </cell>
        </row>
        <row r="5207">
          <cell r="AU5207">
            <v>0.52049999999999996</v>
          </cell>
        </row>
        <row r="5208">
          <cell r="AU5208">
            <v>0.52059999999999995</v>
          </cell>
        </row>
        <row r="5209">
          <cell r="AU5209">
            <v>0.52070000000000005</v>
          </cell>
        </row>
        <row r="5210">
          <cell r="AU5210">
            <v>0.52080000000000004</v>
          </cell>
        </row>
        <row r="5211">
          <cell r="AU5211">
            <v>0.52090000000000003</v>
          </cell>
        </row>
        <row r="5212">
          <cell r="AU5212">
            <v>0.52100000000000002</v>
          </cell>
        </row>
        <row r="5213">
          <cell r="AU5213">
            <v>0.52110000000000001</v>
          </cell>
        </row>
        <row r="5214">
          <cell r="AU5214">
            <v>0.5212</v>
          </cell>
        </row>
        <row r="5215">
          <cell r="AU5215">
            <v>0.52129999999999999</v>
          </cell>
        </row>
        <row r="5216">
          <cell r="AU5216">
            <v>0.52139999999999997</v>
          </cell>
        </row>
        <row r="5217">
          <cell r="AU5217">
            <v>0.52149999999999996</v>
          </cell>
        </row>
        <row r="5218">
          <cell r="AU5218">
            <v>0.52159999999999995</v>
          </cell>
        </row>
        <row r="5219">
          <cell r="AU5219">
            <v>0.52170000000000005</v>
          </cell>
        </row>
        <row r="5220">
          <cell r="AU5220">
            <v>0.52180000000000004</v>
          </cell>
        </row>
        <row r="5221">
          <cell r="AU5221">
            <v>0.52190000000000003</v>
          </cell>
        </row>
        <row r="5222">
          <cell r="AU5222">
            <v>0.52200000000000002</v>
          </cell>
        </row>
        <row r="5223">
          <cell r="AU5223">
            <v>0.52210000000000001</v>
          </cell>
        </row>
        <row r="5224">
          <cell r="AU5224">
            <v>0.5222</v>
          </cell>
        </row>
        <row r="5225">
          <cell r="AU5225">
            <v>0.52229999999999999</v>
          </cell>
        </row>
        <row r="5226">
          <cell r="AU5226">
            <v>0.52239999999999998</v>
          </cell>
        </row>
        <row r="5227">
          <cell r="AU5227">
            <v>0.52249999999999996</v>
          </cell>
        </row>
        <row r="5228">
          <cell r="AU5228">
            <v>0.52259999999999995</v>
          </cell>
        </row>
        <row r="5229">
          <cell r="AU5229">
            <v>0.52270000000000005</v>
          </cell>
        </row>
        <row r="5230">
          <cell r="AU5230">
            <v>0.52280000000000004</v>
          </cell>
        </row>
        <row r="5231">
          <cell r="AU5231">
            <v>0.52290000000000003</v>
          </cell>
        </row>
        <row r="5232">
          <cell r="AU5232">
            <v>0.52300000000000002</v>
          </cell>
        </row>
        <row r="5233">
          <cell r="AU5233">
            <v>0.52310000000000001</v>
          </cell>
        </row>
        <row r="5234">
          <cell r="AU5234">
            <v>0.5232</v>
          </cell>
        </row>
        <row r="5235">
          <cell r="AU5235">
            <v>0.52329999999999999</v>
          </cell>
        </row>
        <row r="5236">
          <cell r="AU5236">
            <v>0.52339999999999998</v>
          </cell>
        </row>
        <row r="5237">
          <cell r="AU5237">
            <v>0.52349999999999997</v>
          </cell>
        </row>
        <row r="5238">
          <cell r="AU5238">
            <v>0.52359999999999995</v>
          </cell>
        </row>
        <row r="5239">
          <cell r="AU5239">
            <v>0.52370000000000005</v>
          </cell>
        </row>
        <row r="5240">
          <cell r="AU5240">
            <v>0.52380000000000004</v>
          </cell>
        </row>
        <row r="5241">
          <cell r="AU5241">
            <v>0.52390000000000003</v>
          </cell>
        </row>
        <row r="5242">
          <cell r="AU5242">
            <v>0.52400000000000002</v>
          </cell>
        </row>
        <row r="5243">
          <cell r="AU5243">
            <v>0.52410000000000001</v>
          </cell>
        </row>
        <row r="5244">
          <cell r="AU5244">
            <v>0.5242</v>
          </cell>
        </row>
        <row r="5245">
          <cell r="AU5245">
            <v>0.52429999999999999</v>
          </cell>
        </row>
        <row r="5246">
          <cell r="AU5246">
            <v>0.52439999999999998</v>
          </cell>
        </row>
        <row r="5247">
          <cell r="AU5247">
            <v>0.52449999999999997</v>
          </cell>
        </row>
        <row r="5248">
          <cell r="AU5248">
            <v>0.52459999999999996</v>
          </cell>
        </row>
        <row r="5249">
          <cell r="AU5249">
            <v>0.52470000000000006</v>
          </cell>
        </row>
        <row r="5250">
          <cell r="AU5250">
            <v>0.52480000000000004</v>
          </cell>
        </row>
        <row r="5251">
          <cell r="AU5251">
            <v>0.52490000000000003</v>
          </cell>
        </row>
        <row r="5252">
          <cell r="AU5252">
            <v>0.52500000000000002</v>
          </cell>
        </row>
        <row r="5253">
          <cell r="AU5253">
            <v>0.52510000000000001</v>
          </cell>
        </row>
        <row r="5254">
          <cell r="AU5254">
            <v>0.5252</v>
          </cell>
        </row>
        <row r="5255">
          <cell r="AU5255">
            <v>0.52529999999999999</v>
          </cell>
        </row>
        <row r="5256">
          <cell r="AU5256">
            <v>0.52539999999999998</v>
          </cell>
        </row>
        <row r="5257">
          <cell r="AU5257">
            <v>0.52549999999999997</v>
          </cell>
        </row>
        <row r="5258">
          <cell r="AU5258">
            <v>0.52559999999999996</v>
          </cell>
        </row>
        <row r="5259">
          <cell r="AU5259">
            <v>0.52569999999999995</v>
          </cell>
        </row>
        <row r="5260">
          <cell r="AU5260">
            <v>0.52580000000000005</v>
          </cell>
        </row>
        <row r="5261">
          <cell r="AU5261">
            <v>0.52590000000000003</v>
          </cell>
        </row>
        <row r="5262">
          <cell r="AU5262">
            <v>0.52600000000000002</v>
          </cell>
        </row>
        <row r="5263">
          <cell r="AU5263">
            <v>0.52610000000000001</v>
          </cell>
        </row>
        <row r="5264">
          <cell r="AU5264">
            <v>0.5262</v>
          </cell>
        </row>
        <row r="5265">
          <cell r="AU5265">
            <v>0.52629999999999999</v>
          </cell>
        </row>
        <row r="5266">
          <cell r="AU5266">
            <v>0.52639999999999998</v>
          </cell>
        </row>
        <row r="5267">
          <cell r="AU5267">
            <v>0.52649999999999997</v>
          </cell>
        </row>
        <row r="5268">
          <cell r="AU5268">
            <v>0.52659999999999996</v>
          </cell>
        </row>
        <row r="5269">
          <cell r="AU5269">
            <v>0.52669999999999995</v>
          </cell>
        </row>
        <row r="5270">
          <cell r="AU5270">
            <v>0.52680000000000005</v>
          </cell>
        </row>
        <row r="5271">
          <cell r="AU5271">
            <v>0.52690000000000003</v>
          </cell>
        </row>
        <row r="5272">
          <cell r="AU5272">
            <v>0.52700000000000002</v>
          </cell>
        </row>
        <row r="5273">
          <cell r="AU5273">
            <v>0.52710000000000001</v>
          </cell>
        </row>
        <row r="5274">
          <cell r="AU5274">
            <v>0.5272</v>
          </cell>
        </row>
        <row r="5275">
          <cell r="AU5275">
            <v>0.52729999999999999</v>
          </cell>
        </row>
        <row r="5276">
          <cell r="AU5276">
            <v>0.52739999999999998</v>
          </cell>
        </row>
        <row r="5277">
          <cell r="AU5277">
            <v>0.52749999999999997</v>
          </cell>
        </row>
        <row r="5278">
          <cell r="AU5278">
            <v>0.52759999999999996</v>
          </cell>
        </row>
        <row r="5279">
          <cell r="AU5279">
            <v>0.52769999999999995</v>
          </cell>
        </row>
        <row r="5280">
          <cell r="AU5280">
            <v>0.52780000000000005</v>
          </cell>
        </row>
        <row r="5281">
          <cell r="AU5281">
            <v>0.52790000000000004</v>
          </cell>
        </row>
        <row r="5282">
          <cell r="AU5282">
            <v>0.52800000000000002</v>
          </cell>
        </row>
        <row r="5283">
          <cell r="AU5283">
            <v>0.52810000000000001</v>
          </cell>
        </row>
        <row r="5284">
          <cell r="AU5284">
            <v>0.5282</v>
          </cell>
        </row>
        <row r="5285">
          <cell r="AU5285">
            <v>0.52829999999999999</v>
          </cell>
        </row>
        <row r="5286">
          <cell r="AU5286">
            <v>0.52839999999999998</v>
          </cell>
        </row>
        <row r="5287">
          <cell r="AU5287">
            <v>0.52849999999999997</v>
          </cell>
        </row>
        <row r="5288">
          <cell r="AU5288">
            <v>0.52859999999999996</v>
          </cell>
        </row>
        <row r="5289">
          <cell r="AU5289">
            <v>0.52869999999999995</v>
          </cell>
        </row>
        <row r="5290">
          <cell r="AU5290">
            <v>0.52880000000000005</v>
          </cell>
        </row>
        <row r="5291">
          <cell r="AU5291">
            <v>0.52890000000000004</v>
          </cell>
        </row>
        <row r="5292">
          <cell r="AU5292">
            <v>0.52900000000000003</v>
          </cell>
        </row>
        <row r="5293">
          <cell r="AU5293">
            <v>0.52910000000000001</v>
          </cell>
        </row>
        <row r="5294">
          <cell r="AU5294">
            <v>0.5292</v>
          </cell>
        </row>
        <row r="5295">
          <cell r="AU5295">
            <v>0.52929999999999999</v>
          </cell>
        </row>
        <row r="5296">
          <cell r="AU5296">
            <v>0.52939999999999998</v>
          </cell>
        </row>
        <row r="5297">
          <cell r="AU5297">
            <v>0.52949999999999997</v>
          </cell>
        </row>
        <row r="5298">
          <cell r="AU5298">
            <v>0.52959999999999996</v>
          </cell>
        </row>
        <row r="5299">
          <cell r="AU5299">
            <v>0.52969999999999995</v>
          </cell>
        </row>
        <row r="5300">
          <cell r="AU5300">
            <v>0.52980000000000005</v>
          </cell>
        </row>
        <row r="5301">
          <cell r="AU5301">
            <v>0.52990000000000004</v>
          </cell>
        </row>
        <row r="5302">
          <cell r="AU5302">
            <v>0.53</v>
          </cell>
        </row>
        <row r="5303">
          <cell r="AU5303">
            <v>0.53010000000000002</v>
          </cell>
        </row>
        <row r="5304">
          <cell r="AU5304">
            <v>0.5302</v>
          </cell>
        </row>
        <row r="5305">
          <cell r="AU5305">
            <v>0.53029999999999999</v>
          </cell>
        </row>
        <row r="5306">
          <cell r="AU5306">
            <v>0.53039999999999998</v>
          </cell>
        </row>
        <row r="5307">
          <cell r="AU5307">
            <v>0.53049999999999997</v>
          </cell>
        </row>
        <row r="5308">
          <cell r="AU5308">
            <v>0.53059999999999996</v>
          </cell>
        </row>
        <row r="5309">
          <cell r="AU5309">
            <v>0.53069999999999995</v>
          </cell>
        </row>
        <row r="5310">
          <cell r="AU5310">
            <v>0.53080000000000005</v>
          </cell>
        </row>
        <row r="5311">
          <cell r="AU5311">
            <v>0.53090000000000004</v>
          </cell>
        </row>
        <row r="5312">
          <cell r="AU5312">
            <v>0.53100000000000003</v>
          </cell>
        </row>
        <row r="5313">
          <cell r="AU5313">
            <v>0.53110000000000002</v>
          </cell>
        </row>
        <row r="5314">
          <cell r="AU5314">
            <v>0.53120000000000001</v>
          </cell>
        </row>
        <row r="5315">
          <cell r="AU5315">
            <v>0.53129999999999999</v>
          </cell>
        </row>
        <row r="5316">
          <cell r="AU5316">
            <v>0.53139999999999998</v>
          </cell>
        </row>
        <row r="5317">
          <cell r="AU5317">
            <v>0.53149999999999997</v>
          </cell>
        </row>
        <row r="5318">
          <cell r="AU5318">
            <v>0.53159999999999996</v>
          </cell>
        </row>
        <row r="5319">
          <cell r="AU5319">
            <v>0.53169999999999995</v>
          </cell>
        </row>
        <row r="5320">
          <cell r="AU5320">
            <v>0.53180000000000005</v>
          </cell>
        </row>
        <row r="5321">
          <cell r="AU5321">
            <v>0.53190000000000004</v>
          </cell>
        </row>
        <row r="5322">
          <cell r="AU5322">
            <v>0.53200000000000003</v>
          </cell>
        </row>
        <row r="5323">
          <cell r="AU5323">
            <v>0.53210000000000002</v>
          </cell>
        </row>
        <row r="5324">
          <cell r="AU5324">
            <v>0.53220000000000001</v>
          </cell>
        </row>
        <row r="5325">
          <cell r="AU5325">
            <v>0.5323</v>
          </cell>
        </row>
        <row r="5326">
          <cell r="AU5326">
            <v>0.53239999999999998</v>
          </cell>
        </row>
        <row r="5327">
          <cell r="AU5327">
            <v>0.53249999999999997</v>
          </cell>
        </row>
        <row r="5328">
          <cell r="AU5328">
            <v>0.53259999999999996</v>
          </cell>
        </row>
        <row r="5329">
          <cell r="AU5329">
            <v>0.53269999999999995</v>
          </cell>
        </row>
        <row r="5330">
          <cell r="AU5330">
            <v>0.53280000000000005</v>
          </cell>
        </row>
        <row r="5331">
          <cell r="AU5331">
            <v>0.53290000000000004</v>
          </cell>
        </row>
        <row r="5332">
          <cell r="AU5332">
            <v>0.53300000000000003</v>
          </cell>
        </row>
        <row r="5333">
          <cell r="AU5333">
            <v>0.53310000000000002</v>
          </cell>
        </row>
        <row r="5334">
          <cell r="AU5334">
            <v>0.53320000000000001</v>
          </cell>
        </row>
        <row r="5335">
          <cell r="AU5335">
            <v>0.5333</v>
          </cell>
        </row>
        <row r="5336">
          <cell r="AU5336">
            <v>0.53339999999999999</v>
          </cell>
        </row>
        <row r="5337">
          <cell r="AU5337">
            <v>0.53349999999999997</v>
          </cell>
        </row>
        <row r="5338">
          <cell r="AU5338">
            <v>0.53359999999999996</v>
          </cell>
        </row>
        <row r="5339">
          <cell r="AU5339">
            <v>0.53369999999999995</v>
          </cell>
        </row>
        <row r="5340">
          <cell r="AU5340">
            <v>0.53380000000000005</v>
          </cell>
        </row>
        <row r="5341">
          <cell r="AU5341">
            <v>0.53390000000000004</v>
          </cell>
        </row>
        <row r="5342">
          <cell r="AU5342">
            <v>0.53400000000000003</v>
          </cell>
        </row>
        <row r="5343">
          <cell r="AU5343">
            <v>0.53410000000000002</v>
          </cell>
        </row>
        <row r="5344">
          <cell r="AU5344">
            <v>0.53420000000000001</v>
          </cell>
        </row>
        <row r="5345">
          <cell r="AU5345">
            <v>0.5343</v>
          </cell>
        </row>
        <row r="5346">
          <cell r="AU5346">
            <v>0.53439999999999999</v>
          </cell>
        </row>
        <row r="5347">
          <cell r="AU5347">
            <v>0.53449999999999998</v>
          </cell>
        </row>
        <row r="5348">
          <cell r="AU5348">
            <v>0.53459999999999996</v>
          </cell>
        </row>
        <row r="5349">
          <cell r="AU5349">
            <v>0.53469999999999995</v>
          </cell>
        </row>
        <row r="5350">
          <cell r="AU5350">
            <v>0.53480000000000005</v>
          </cell>
        </row>
        <row r="5351">
          <cell r="AU5351">
            <v>0.53490000000000004</v>
          </cell>
        </row>
        <row r="5352">
          <cell r="AU5352">
            <v>0.53500000000000003</v>
          </cell>
        </row>
        <row r="5353">
          <cell r="AU5353">
            <v>0.53510000000000002</v>
          </cell>
        </row>
        <row r="5354">
          <cell r="AU5354">
            <v>0.53520000000000001</v>
          </cell>
        </row>
        <row r="5355">
          <cell r="AU5355">
            <v>0.5353</v>
          </cell>
        </row>
        <row r="5356">
          <cell r="AU5356">
            <v>0.53539999999999999</v>
          </cell>
        </row>
        <row r="5357">
          <cell r="AU5357">
            <v>0.53549999999999998</v>
          </cell>
        </row>
        <row r="5358">
          <cell r="AU5358">
            <v>0.53559999999999997</v>
          </cell>
        </row>
        <row r="5359">
          <cell r="AU5359">
            <v>0.53569999999999995</v>
          </cell>
        </row>
        <row r="5360">
          <cell r="AU5360">
            <v>0.53580000000000005</v>
          </cell>
        </row>
        <row r="5361">
          <cell r="AU5361">
            <v>0.53590000000000004</v>
          </cell>
        </row>
        <row r="5362">
          <cell r="AU5362">
            <v>0.53600000000000003</v>
          </cell>
        </row>
        <row r="5363">
          <cell r="AU5363">
            <v>0.53610000000000002</v>
          </cell>
        </row>
        <row r="5364">
          <cell r="AU5364">
            <v>0.53620000000000001</v>
          </cell>
        </row>
        <row r="5365">
          <cell r="AU5365">
            <v>0.5363</v>
          </cell>
        </row>
        <row r="5366">
          <cell r="AU5366">
            <v>0.53639999999999999</v>
          </cell>
        </row>
        <row r="5367">
          <cell r="AU5367">
            <v>0.53649999999999998</v>
          </cell>
        </row>
        <row r="5368">
          <cell r="AU5368">
            <v>0.53659999999999997</v>
          </cell>
        </row>
        <row r="5369">
          <cell r="AU5369">
            <v>0.53669999999999995</v>
          </cell>
        </row>
        <row r="5370">
          <cell r="AU5370">
            <v>0.53680000000000005</v>
          </cell>
        </row>
        <row r="5371">
          <cell r="AU5371">
            <v>0.53690000000000004</v>
          </cell>
        </row>
        <row r="5372">
          <cell r="AU5372">
            <v>0.53700000000000003</v>
          </cell>
        </row>
        <row r="5373">
          <cell r="AU5373">
            <v>0.53710000000000002</v>
          </cell>
        </row>
        <row r="5374">
          <cell r="AU5374">
            <v>0.53720000000000001</v>
          </cell>
        </row>
        <row r="5375">
          <cell r="AU5375">
            <v>0.5373</v>
          </cell>
        </row>
        <row r="5376">
          <cell r="AU5376">
            <v>0.53739999999999999</v>
          </cell>
        </row>
        <row r="5377">
          <cell r="AU5377">
            <v>0.53749999999999998</v>
          </cell>
        </row>
        <row r="5378">
          <cell r="AU5378">
            <v>0.53759999999999997</v>
          </cell>
        </row>
        <row r="5379">
          <cell r="AU5379">
            <v>0.53769999999999996</v>
          </cell>
        </row>
        <row r="5380">
          <cell r="AU5380">
            <v>0.53779999999999994</v>
          </cell>
        </row>
        <row r="5381">
          <cell r="AU5381">
            <v>0.53790000000000004</v>
          </cell>
        </row>
        <row r="5382">
          <cell r="AU5382">
            <v>0.53800000000000003</v>
          </cell>
        </row>
        <row r="5383">
          <cell r="AU5383">
            <v>0.53810000000000002</v>
          </cell>
        </row>
        <row r="5384">
          <cell r="AU5384">
            <v>0.53820000000000001</v>
          </cell>
        </row>
        <row r="5385">
          <cell r="AU5385">
            <v>0.5383</v>
          </cell>
        </row>
        <row r="5386">
          <cell r="AU5386">
            <v>0.53839999999999999</v>
          </cell>
        </row>
        <row r="5387">
          <cell r="AU5387">
            <v>0.53849999999999998</v>
          </cell>
        </row>
        <row r="5388">
          <cell r="AU5388">
            <v>0.53859999999999997</v>
          </cell>
        </row>
        <row r="5389">
          <cell r="AU5389">
            <v>0.53869999999999996</v>
          </cell>
        </row>
        <row r="5390">
          <cell r="AU5390">
            <v>0.53879999999999995</v>
          </cell>
        </row>
        <row r="5391">
          <cell r="AU5391">
            <v>0.53890000000000005</v>
          </cell>
        </row>
        <row r="5392">
          <cell r="AU5392">
            <v>0.53900000000000003</v>
          </cell>
        </row>
        <row r="5393">
          <cell r="AU5393">
            <v>0.53910000000000002</v>
          </cell>
        </row>
        <row r="5394">
          <cell r="AU5394">
            <v>0.53920000000000001</v>
          </cell>
        </row>
        <row r="5395">
          <cell r="AU5395">
            <v>0.5393</v>
          </cell>
        </row>
        <row r="5396">
          <cell r="AU5396">
            <v>0.53939999999999999</v>
          </cell>
        </row>
        <row r="5397">
          <cell r="AU5397">
            <v>0.53949999999999998</v>
          </cell>
        </row>
        <row r="5398">
          <cell r="AU5398">
            <v>0.53959999999999997</v>
          </cell>
        </row>
        <row r="5399">
          <cell r="AU5399">
            <v>0.53969999999999996</v>
          </cell>
        </row>
        <row r="5400">
          <cell r="AU5400">
            <v>0.53979999999999995</v>
          </cell>
        </row>
        <row r="5401">
          <cell r="AU5401">
            <v>0.53990000000000005</v>
          </cell>
        </row>
        <row r="5402">
          <cell r="AU5402">
            <v>0.54</v>
          </cell>
        </row>
        <row r="5403">
          <cell r="AU5403">
            <v>0.54010000000000002</v>
          </cell>
        </row>
        <row r="5404">
          <cell r="AU5404">
            <v>0.54020000000000001</v>
          </cell>
        </row>
        <row r="5405">
          <cell r="AU5405">
            <v>0.5403</v>
          </cell>
        </row>
        <row r="5406">
          <cell r="AU5406">
            <v>0.54039999999999999</v>
          </cell>
        </row>
        <row r="5407">
          <cell r="AU5407">
            <v>0.54049999999999998</v>
          </cell>
        </row>
        <row r="5408">
          <cell r="AU5408">
            <v>0.54059999999999997</v>
          </cell>
        </row>
        <row r="5409">
          <cell r="AU5409">
            <v>0.54069999999999996</v>
          </cell>
        </row>
        <row r="5410">
          <cell r="AU5410">
            <v>0.54079999999999995</v>
          </cell>
        </row>
        <row r="5411">
          <cell r="AU5411">
            <v>0.54090000000000005</v>
          </cell>
        </row>
        <row r="5412">
          <cell r="AU5412">
            <v>0.54100000000000004</v>
          </cell>
        </row>
        <row r="5413">
          <cell r="AU5413">
            <v>0.54110000000000003</v>
          </cell>
        </row>
        <row r="5414">
          <cell r="AU5414">
            <v>0.54120000000000001</v>
          </cell>
        </row>
        <row r="5415">
          <cell r="AU5415">
            <v>0.5413</v>
          </cell>
        </row>
        <row r="5416">
          <cell r="AU5416">
            <v>0.54139999999999999</v>
          </cell>
        </row>
        <row r="5417">
          <cell r="AU5417">
            <v>0.54149999999999998</v>
          </cell>
        </row>
        <row r="5418">
          <cell r="AU5418">
            <v>0.54159999999999997</v>
          </cell>
        </row>
        <row r="5419">
          <cell r="AU5419">
            <v>0.54169999999999996</v>
          </cell>
        </row>
        <row r="5420">
          <cell r="AU5420">
            <v>0.54179999999999995</v>
          </cell>
        </row>
        <row r="5421">
          <cell r="AU5421">
            <v>0.54190000000000005</v>
          </cell>
        </row>
        <row r="5422">
          <cell r="AU5422">
            <v>0.54200000000000004</v>
          </cell>
        </row>
        <row r="5423">
          <cell r="AU5423">
            <v>0.54210000000000003</v>
          </cell>
        </row>
        <row r="5424">
          <cell r="AU5424">
            <v>0.54220000000000002</v>
          </cell>
        </row>
        <row r="5425">
          <cell r="AU5425">
            <v>0.5423</v>
          </cell>
        </row>
        <row r="5426">
          <cell r="AU5426">
            <v>0.54239999999999999</v>
          </cell>
        </row>
        <row r="5427">
          <cell r="AU5427">
            <v>0.54249999999999998</v>
          </cell>
        </row>
        <row r="5428">
          <cell r="AU5428">
            <v>0.54259999999999997</v>
          </cell>
        </row>
        <row r="5429">
          <cell r="AU5429">
            <v>0.54269999999999996</v>
          </cell>
        </row>
        <row r="5430">
          <cell r="AU5430">
            <v>0.54279999999999995</v>
          </cell>
        </row>
        <row r="5431">
          <cell r="AU5431">
            <v>0.54290000000000005</v>
          </cell>
        </row>
        <row r="5432">
          <cell r="AU5432">
            <v>0.54300000000000004</v>
          </cell>
        </row>
        <row r="5433">
          <cell r="AU5433">
            <v>0.54310000000000003</v>
          </cell>
        </row>
        <row r="5434">
          <cell r="AU5434">
            <v>0.54320000000000002</v>
          </cell>
        </row>
        <row r="5435">
          <cell r="AU5435">
            <v>0.54330000000000001</v>
          </cell>
        </row>
        <row r="5436">
          <cell r="AU5436">
            <v>0.54339999999999999</v>
          </cell>
        </row>
        <row r="5437">
          <cell r="AU5437">
            <v>0.54349999999999998</v>
          </cell>
        </row>
        <row r="5438">
          <cell r="AU5438">
            <v>0.54359999999999997</v>
          </cell>
        </row>
        <row r="5439">
          <cell r="AU5439">
            <v>0.54369999999999996</v>
          </cell>
        </row>
        <row r="5440">
          <cell r="AU5440">
            <v>0.54379999999999995</v>
          </cell>
        </row>
        <row r="5441">
          <cell r="AU5441">
            <v>0.54390000000000005</v>
          </cell>
        </row>
        <row r="5442">
          <cell r="AU5442">
            <v>0.54400000000000004</v>
          </cell>
        </row>
        <row r="5443">
          <cell r="AU5443">
            <v>0.54410000000000003</v>
          </cell>
        </row>
        <row r="5444">
          <cell r="AU5444">
            <v>0.54420000000000002</v>
          </cell>
        </row>
        <row r="5445">
          <cell r="AU5445">
            <v>0.54430000000000001</v>
          </cell>
        </row>
        <row r="5446">
          <cell r="AU5446">
            <v>0.5444</v>
          </cell>
        </row>
        <row r="5447">
          <cell r="AU5447">
            <v>0.54449999999999998</v>
          </cell>
        </row>
        <row r="5448">
          <cell r="AU5448">
            <v>0.54459999999999997</v>
          </cell>
        </row>
        <row r="5449">
          <cell r="AU5449">
            <v>0.54469999999999996</v>
          </cell>
        </row>
        <row r="5450">
          <cell r="AU5450">
            <v>0.54479999999999995</v>
          </cell>
        </row>
        <row r="5451">
          <cell r="AU5451">
            <v>0.54490000000000005</v>
          </cell>
        </row>
        <row r="5452">
          <cell r="AU5452">
            <v>0.54500000000000004</v>
          </cell>
        </row>
        <row r="5453">
          <cell r="AU5453">
            <v>0.54510000000000003</v>
          </cell>
        </row>
        <row r="5454">
          <cell r="AU5454">
            <v>0.54520000000000002</v>
          </cell>
        </row>
        <row r="5455">
          <cell r="AU5455">
            <v>0.54530000000000001</v>
          </cell>
        </row>
        <row r="5456">
          <cell r="AU5456">
            <v>0.5454</v>
          </cell>
        </row>
        <row r="5457">
          <cell r="AU5457">
            <v>0.54549999999999998</v>
          </cell>
        </row>
        <row r="5458">
          <cell r="AU5458">
            <v>0.54559999999999997</v>
          </cell>
        </row>
        <row r="5459">
          <cell r="AU5459">
            <v>0.54569999999999996</v>
          </cell>
        </row>
        <row r="5460">
          <cell r="AU5460">
            <v>0.54579999999999995</v>
          </cell>
        </row>
        <row r="5461">
          <cell r="AU5461">
            <v>0.54590000000000005</v>
          </cell>
        </row>
        <row r="5462">
          <cell r="AU5462">
            <v>0.54600000000000004</v>
          </cell>
        </row>
        <row r="5463">
          <cell r="AU5463">
            <v>0.54610000000000003</v>
          </cell>
        </row>
        <row r="5464">
          <cell r="AU5464">
            <v>0.54620000000000002</v>
          </cell>
        </row>
        <row r="5465">
          <cell r="AU5465">
            <v>0.54630000000000001</v>
          </cell>
        </row>
        <row r="5466">
          <cell r="AU5466">
            <v>0.5464</v>
          </cell>
        </row>
        <row r="5467">
          <cell r="AU5467">
            <v>0.54649999999999999</v>
          </cell>
        </row>
        <row r="5468">
          <cell r="AU5468">
            <v>0.54659999999999997</v>
          </cell>
        </row>
        <row r="5469">
          <cell r="AU5469">
            <v>0.54669999999999996</v>
          </cell>
        </row>
        <row r="5470">
          <cell r="AU5470">
            <v>0.54679999999999995</v>
          </cell>
        </row>
        <row r="5471">
          <cell r="AU5471">
            <v>0.54690000000000005</v>
          </cell>
        </row>
        <row r="5472">
          <cell r="AU5472">
            <v>0.54700000000000004</v>
          </cell>
        </row>
        <row r="5473">
          <cell r="AU5473">
            <v>0.54710000000000003</v>
          </cell>
        </row>
        <row r="5474">
          <cell r="AU5474">
            <v>0.54720000000000002</v>
          </cell>
        </row>
        <row r="5475">
          <cell r="AU5475">
            <v>0.54730000000000001</v>
          </cell>
        </row>
        <row r="5476">
          <cell r="AU5476">
            <v>0.5474</v>
          </cell>
        </row>
        <row r="5477">
          <cell r="AU5477">
            <v>0.54749999999999999</v>
          </cell>
        </row>
        <row r="5478">
          <cell r="AU5478">
            <v>0.54759999999999998</v>
          </cell>
        </row>
        <row r="5479">
          <cell r="AU5479">
            <v>0.54769999999999996</v>
          </cell>
        </row>
        <row r="5480">
          <cell r="AU5480">
            <v>0.54779999999999995</v>
          </cell>
        </row>
        <row r="5481">
          <cell r="AU5481">
            <v>0.54790000000000005</v>
          </cell>
        </row>
        <row r="5482">
          <cell r="AU5482">
            <v>0.54800000000000004</v>
          </cell>
        </row>
        <row r="5483">
          <cell r="AU5483">
            <v>0.54810000000000003</v>
          </cell>
        </row>
        <row r="5484">
          <cell r="AU5484">
            <v>0.54820000000000002</v>
          </cell>
        </row>
        <row r="5485">
          <cell r="AU5485">
            <v>0.54830000000000001</v>
          </cell>
        </row>
        <row r="5486">
          <cell r="AU5486">
            <v>0.5484</v>
          </cell>
        </row>
        <row r="5487">
          <cell r="AU5487">
            <v>0.54849999999999999</v>
          </cell>
        </row>
        <row r="5488">
          <cell r="AU5488">
            <v>0.54859999999999998</v>
          </cell>
        </row>
        <row r="5489">
          <cell r="AU5489">
            <v>0.54869999999999997</v>
          </cell>
        </row>
        <row r="5490">
          <cell r="AU5490">
            <v>0.54879999999999995</v>
          </cell>
        </row>
        <row r="5491">
          <cell r="AU5491">
            <v>0.54890000000000005</v>
          </cell>
        </row>
        <row r="5492">
          <cell r="AU5492">
            <v>0.54900000000000004</v>
          </cell>
        </row>
        <row r="5493">
          <cell r="AU5493">
            <v>0.54910000000000003</v>
          </cell>
        </row>
        <row r="5494">
          <cell r="AU5494">
            <v>0.54920000000000002</v>
          </cell>
        </row>
        <row r="5495">
          <cell r="AU5495">
            <v>0.54930000000000001</v>
          </cell>
        </row>
        <row r="5496">
          <cell r="AU5496">
            <v>0.5494</v>
          </cell>
        </row>
        <row r="5497">
          <cell r="AU5497">
            <v>0.54949999999999999</v>
          </cell>
        </row>
        <row r="5498">
          <cell r="AU5498">
            <v>0.54959999999999998</v>
          </cell>
        </row>
        <row r="5499">
          <cell r="AU5499">
            <v>0.54969999999999997</v>
          </cell>
        </row>
        <row r="5500">
          <cell r="AU5500">
            <v>0.54979999999999996</v>
          </cell>
        </row>
        <row r="5501">
          <cell r="AU5501">
            <v>0.54990000000000006</v>
          </cell>
        </row>
        <row r="5502">
          <cell r="AU5502">
            <v>0.55000000000000004</v>
          </cell>
        </row>
        <row r="5503">
          <cell r="AU5503">
            <v>0.55010000000000003</v>
          </cell>
        </row>
        <row r="5504">
          <cell r="AU5504">
            <v>0.55020000000000002</v>
          </cell>
        </row>
        <row r="5505">
          <cell r="AU5505">
            <v>0.55030000000000001</v>
          </cell>
        </row>
        <row r="5506">
          <cell r="AU5506">
            <v>0.5504</v>
          </cell>
        </row>
        <row r="5507">
          <cell r="AU5507">
            <v>0.55049999999999999</v>
          </cell>
        </row>
        <row r="5508">
          <cell r="AU5508">
            <v>0.55059999999999998</v>
          </cell>
        </row>
        <row r="5509">
          <cell r="AU5509">
            <v>0.55069999999999997</v>
          </cell>
        </row>
        <row r="5510">
          <cell r="AU5510">
            <v>0.55079999999999996</v>
          </cell>
        </row>
        <row r="5511">
          <cell r="AU5511">
            <v>0.55089999999999995</v>
          </cell>
        </row>
        <row r="5512">
          <cell r="AU5512">
            <v>0.55100000000000005</v>
          </cell>
        </row>
        <row r="5513">
          <cell r="AU5513">
            <v>0.55110000000000003</v>
          </cell>
        </row>
        <row r="5514">
          <cell r="AU5514">
            <v>0.55120000000000002</v>
          </cell>
        </row>
        <row r="5515">
          <cell r="AU5515">
            <v>0.55130000000000001</v>
          </cell>
        </row>
        <row r="5516">
          <cell r="AU5516">
            <v>0.5514</v>
          </cell>
        </row>
        <row r="5517">
          <cell r="AU5517">
            <v>0.55149999999999999</v>
          </cell>
        </row>
        <row r="5518">
          <cell r="AU5518">
            <v>0.55159999999999998</v>
          </cell>
        </row>
        <row r="5519">
          <cell r="AU5519">
            <v>0.55169999999999997</v>
          </cell>
        </row>
        <row r="5520">
          <cell r="AU5520">
            <v>0.55179999999999996</v>
          </cell>
        </row>
        <row r="5521">
          <cell r="AU5521">
            <v>0.55189999999999995</v>
          </cell>
        </row>
        <row r="5522">
          <cell r="AU5522">
            <v>0.55200000000000005</v>
          </cell>
        </row>
        <row r="5523">
          <cell r="AU5523">
            <v>0.55210000000000004</v>
          </cell>
        </row>
        <row r="5524">
          <cell r="AU5524">
            <v>0.55220000000000002</v>
          </cell>
        </row>
        <row r="5525">
          <cell r="AU5525">
            <v>0.55230000000000001</v>
          </cell>
        </row>
        <row r="5526">
          <cell r="AU5526">
            <v>0.5524</v>
          </cell>
        </row>
        <row r="5527">
          <cell r="AU5527">
            <v>0.55249999999999999</v>
          </cell>
        </row>
        <row r="5528">
          <cell r="AU5528">
            <v>0.55259999999999998</v>
          </cell>
        </row>
        <row r="5529">
          <cell r="AU5529">
            <v>0.55269999999999997</v>
          </cell>
        </row>
        <row r="5530">
          <cell r="AU5530">
            <v>0.55279999999999996</v>
          </cell>
        </row>
        <row r="5531">
          <cell r="AU5531">
            <v>0.55289999999999995</v>
          </cell>
        </row>
        <row r="5532">
          <cell r="AU5532">
            <v>0.55300000000000005</v>
          </cell>
        </row>
        <row r="5533">
          <cell r="AU5533">
            <v>0.55310000000000004</v>
          </cell>
        </row>
        <row r="5534">
          <cell r="AU5534">
            <v>0.55320000000000003</v>
          </cell>
        </row>
        <row r="5535">
          <cell r="AU5535">
            <v>0.55330000000000001</v>
          </cell>
        </row>
        <row r="5536">
          <cell r="AU5536">
            <v>0.5534</v>
          </cell>
        </row>
        <row r="5537">
          <cell r="AU5537">
            <v>0.55349999999999999</v>
          </cell>
        </row>
        <row r="5538">
          <cell r="AU5538">
            <v>0.55359999999999998</v>
          </cell>
        </row>
        <row r="5539">
          <cell r="AU5539">
            <v>0.55369999999999997</v>
          </cell>
        </row>
        <row r="5540">
          <cell r="AU5540">
            <v>0.55379999999999996</v>
          </cell>
        </row>
        <row r="5541">
          <cell r="AU5541">
            <v>0.55389999999999995</v>
          </cell>
        </row>
        <row r="5542">
          <cell r="AU5542">
            <v>0.55400000000000005</v>
          </cell>
        </row>
        <row r="5543">
          <cell r="AU5543">
            <v>0.55410000000000004</v>
          </cell>
        </row>
        <row r="5544">
          <cell r="AU5544">
            <v>0.55420000000000003</v>
          </cell>
        </row>
        <row r="5545">
          <cell r="AU5545">
            <v>0.55430000000000001</v>
          </cell>
        </row>
        <row r="5546">
          <cell r="AU5546">
            <v>0.5544</v>
          </cell>
        </row>
        <row r="5547">
          <cell r="AU5547">
            <v>0.55449999999999999</v>
          </cell>
        </row>
        <row r="5548">
          <cell r="AU5548">
            <v>0.55459999999999998</v>
          </cell>
        </row>
        <row r="5549">
          <cell r="AU5549">
            <v>0.55469999999999997</v>
          </cell>
        </row>
        <row r="5550">
          <cell r="AU5550">
            <v>0.55479999999999996</v>
          </cell>
        </row>
        <row r="5551">
          <cell r="AU5551">
            <v>0.55489999999999995</v>
          </cell>
        </row>
        <row r="5552">
          <cell r="AU5552">
            <v>0.55500000000000005</v>
          </cell>
        </row>
        <row r="5553">
          <cell r="AU5553">
            <v>0.55510000000000004</v>
          </cell>
        </row>
        <row r="5554">
          <cell r="AU5554">
            <v>0.55520000000000003</v>
          </cell>
        </row>
        <row r="5555">
          <cell r="AU5555">
            <v>0.55530000000000002</v>
          </cell>
        </row>
        <row r="5556">
          <cell r="AU5556">
            <v>0.5554</v>
          </cell>
        </row>
        <row r="5557">
          <cell r="AU5557">
            <v>0.55549999999999999</v>
          </cell>
        </row>
        <row r="5558">
          <cell r="AU5558">
            <v>0.55559999999999998</v>
          </cell>
        </row>
        <row r="5559">
          <cell r="AU5559">
            <v>0.55569999999999997</v>
          </cell>
        </row>
        <row r="5560">
          <cell r="AU5560">
            <v>0.55579999999999996</v>
          </cell>
        </row>
        <row r="5561">
          <cell r="AU5561">
            <v>0.55589999999999995</v>
          </cell>
        </row>
        <row r="5562">
          <cell r="AU5562">
            <v>0.55600000000000005</v>
          </cell>
        </row>
        <row r="5563">
          <cell r="AU5563">
            <v>0.55610000000000004</v>
          </cell>
        </row>
        <row r="5564">
          <cell r="AU5564">
            <v>0.55620000000000003</v>
          </cell>
        </row>
        <row r="5565">
          <cell r="AU5565">
            <v>0.55630000000000002</v>
          </cell>
        </row>
        <row r="5566">
          <cell r="AU5566">
            <v>0.55640000000000001</v>
          </cell>
        </row>
        <row r="5567">
          <cell r="AU5567">
            <v>0.55649999999999999</v>
          </cell>
        </row>
        <row r="5568">
          <cell r="AU5568">
            <v>0.55659999999999998</v>
          </cell>
        </row>
        <row r="5569">
          <cell r="AU5569">
            <v>0.55669999999999997</v>
          </cell>
        </row>
        <row r="5570">
          <cell r="AU5570">
            <v>0.55679999999999996</v>
          </cell>
        </row>
        <row r="5571">
          <cell r="AU5571">
            <v>0.55689999999999995</v>
          </cell>
        </row>
        <row r="5572">
          <cell r="AU5572">
            <v>0.55700000000000005</v>
          </cell>
        </row>
        <row r="5573">
          <cell r="AU5573">
            <v>0.55710000000000004</v>
          </cell>
        </row>
        <row r="5574">
          <cell r="AU5574">
            <v>0.55720000000000003</v>
          </cell>
        </row>
        <row r="5575">
          <cell r="AU5575">
            <v>0.55730000000000002</v>
          </cell>
        </row>
        <row r="5576">
          <cell r="AU5576">
            <v>0.55740000000000001</v>
          </cell>
        </row>
        <row r="5577">
          <cell r="AU5577">
            <v>0.5575</v>
          </cell>
        </row>
        <row r="5578">
          <cell r="AU5578">
            <v>0.55759999999999998</v>
          </cell>
        </row>
        <row r="5579">
          <cell r="AU5579">
            <v>0.55769999999999997</v>
          </cell>
        </row>
        <row r="5580">
          <cell r="AU5580">
            <v>0.55779999999999996</v>
          </cell>
        </row>
        <row r="5581">
          <cell r="AU5581">
            <v>0.55789999999999995</v>
          </cell>
        </row>
        <row r="5582">
          <cell r="AU5582">
            <v>0.55800000000000005</v>
          </cell>
        </row>
        <row r="5583">
          <cell r="AU5583">
            <v>0.55810000000000004</v>
          </cell>
        </row>
        <row r="5584">
          <cell r="AU5584">
            <v>0.55820000000000003</v>
          </cell>
        </row>
        <row r="5585">
          <cell r="AU5585">
            <v>0.55830000000000002</v>
          </cell>
        </row>
        <row r="5586">
          <cell r="AU5586">
            <v>0.55840000000000001</v>
          </cell>
        </row>
        <row r="5587">
          <cell r="AU5587">
            <v>0.5585</v>
          </cell>
        </row>
        <row r="5588">
          <cell r="AU5588">
            <v>0.55859999999999999</v>
          </cell>
        </row>
        <row r="5589">
          <cell r="AU5589">
            <v>0.55869999999999997</v>
          </cell>
        </row>
        <row r="5590">
          <cell r="AU5590">
            <v>0.55879999999999996</v>
          </cell>
        </row>
        <row r="5591">
          <cell r="AU5591">
            <v>0.55889999999999995</v>
          </cell>
        </row>
        <row r="5592">
          <cell r="AU5592">
            <v>0.55900000000000005</v>
          </cell>
        </row>
        <row r="5593">
          <cell r="AU5593">
            <v>0.55910000000000004</v>
          </cell>
        </row>
        <row r="5594">
          <cell r="AU5594">
            <v>0.55920000000000003</v>
          </cell>
        </row>
        <row r="5595">
          <cell r="AU5595">
            <v>0.55930000000000002</v>
          </cell>
        </row>
        <row r="5596">
          <cell r="AU5596">
            <v>0.55940000000000001</v>
          </cell>
        </row>
        <row r="5597">
          <cell r="AU5597">
            <v>0.5595</v>
          </cell>
        </row>
        <row r="5598">
          <cell r="AU5598">
            <v>0.55959999999999999</v>
          </cell>
        </row>
        <row r="5599">
          <cell r="AU5599">
            <v>0.55969999999999998</v>
          </cell>
        </row>
        <row r="5600">
          <cell r="AU5600">
            <v>0.55979999999999996</v>
          </cell>
        </row>
        <row r="5601">
          <cell r="AU5601">
            <v>0.55989999999999995</v>
          </cell>
        </row>
        <row r="5602">
          <cell r="AU5602">
            <v>0.56000000000000005</v>
          </cell>
        </row>
        <row r="5603">
          <cell r="AU5603">
            <v>0.56010000000000004</v>
          </cell>
        </row>
        <row r="5604">
          <cell r="AU5604">
            <v>0.56020000000000003</v>
          </cell>
        </row>
        <row r="5605">
          <cell r="AU5605">
            <v>0.56030000000000002</v>
          </cell>
        </row>
        <row r="5606">
          <cell r="AU5606">
            <v>0.56040000000000001</v>
          </cell>
        </row>
        <row r="5607">
          <cell r="AU5607">
            <v>0.5605</v>
          </cell>
        </row>
        <row r="5608">
          <cell r="AU5608">
            <v>0.56059999999999999</v>
          </cell>
        </row>
        <row r="5609">
          <cell r="AU5609">
            <v>0.56069999999999998</v>
          </cell>
        </row>
        <row r="5610">
          <cell r="AU5610">
            <v>0.56079999999999997</v>
          </cell>
        </row>
        <row r="5611">
          <cell r="AU5611">
            <v>0.56089999999999995</v>
          </cell>
        </row>
        <row r="5612">
          <cell r="AU5612">
            <v>0.56100000000000005</v>
          </cell>
        </row>
        <row r="5613">
          <cell r="AU5613">
            <v>0.56110000000000004</v>
          </cell>
        </row>
        <row r="5614">
          <cell r="AU5614">
            <v>0.56120000000000003</v>
          </cell>
        </row>
        <row r="5615">
          <cell r="AU5615">
            <v>0.56130000000000002</v>
          </cell>
        </row>
        <row r="5616">
          <cell r="AU5616">
            <v>0.56140000000000001</v>
          </cell>
        </row>
        <row r="5617">
          <cell r="AU5617">
            <v>0.5615</v>
          </cell>
        </row>
        <row r="5618">
          <cell r="AU5618">
            <v>0.56159999999999999</v>
          </cell>
        </row>
        <row r="5619">
          <cell r="AU5619">
            <v>0.56169999999999998</v>
          </cell>
        </row>
        <row r="5620">
          <cell r="AU5620">
            <v>0.56179999999999997</v>
          </cell>
        </row>
        <row r="5621">
          <cell r="AU5621">
            <v>0.56189999999999996</v>
          </cell>
        </row>
        <row r="5622">
          <cell r="AU5622">
            <v>0.56200000000000006</v>
          </cell>
        </row>
        <row r="5623">
          <cell r="AU5623">
            <v>0.56210000000000004</v>
          </cell>
        </row>
        <row r="5624">
          <cell r="AU5624">
            <v>0.56220000000000003</v>
          </cell>
        </row>
        <row r="5625">
          <cell r="AU5625">
            <v>0.56230000000000002</v>
          </cell>
        </row>
        <row r="5626">
          <cell r="AU5626">
            <v>0.56240000000000001</v>
          </cell>
        </row>
        <row r="5627">
          <cell r="AU5627">
            <v>0.5625</v>
          </cell>
        </row>
        <row r="5628">
          <cell r="AU5628">
            <v>0.56259999999999999</v>
          </cell>
        </row>
        <row r="5629">
          <cell r="AU5629">
            <v>0.56269999999999998</v>
          </cell>
        </row>
        <row r="5630">
          <cell r="AU5630">
            <v>0.56279999999999997</v>
          </cell>
        </row>
        <row r="5631">
          <cell r="AU5631">
            <v>0.56289999999999996</v>
          </cell>
        </row>
        <row r="5632">
          <cell r="AU5632">
            <v>0.56299999999999994</v>
          </cell>
        </row>
        <row r="5633">
          <cell r="AU5633">
            <v>0.56310000000000004</v>
          </cell>
        </row>
        <row r="5634">
          <cell r="AU5634">
            <v>0.56320000000000003</v>
          </cell>
        </row>
        <row r="5635">
          <cell r="AU5635">
            <v>0.56330000000000002</v>
          </cell>
        </row>
        <row r="5636">
          <cell r="AU5636">
            <v>0.56340000000000001</v>
          </cell>
        </row>
        <row r="5637">
          <cell r="AU5637">
            <v>0.5635</v>
          </cell>
        </row>
        <row r="5638">
          <cell r="AU5638">
            <v>0.56359999999999999</v>
          </cell>
        </row>
        <row r="5639">
          <cell r="AU5639">
            <v>0.56369999999999998</v>
          </cell>
        </row>
        <row r="5640">
          <cell r="AU5640">
            <v>0.56379999999999997</v>
          </cell>
        </row>
        <row r="5641">
          <cell r="AU5641">
            <v>0.56389999999999996</v>
          </cell>
        </row>
        <row r="5642">
          <cell r="AU5642">
            <v>0.56399999999999995</v>
          </cell>
        </row>
        <row r="5643">
          <cell r="AU5643">
            <v>0.56410000000000005</v>
          </cell>
        </row>
        <row r="5644">
          <cell r="AU5644">
            <v>0.56420000000000003</v>
          </cell>
        </row>
        <row r="5645">
          <cell r="AU5645">
            <v>0.56430000000000002</v>
          </cell>
        </row>
        <row r="5646">
          <cell r="AU5646">
            <v>0.56440000000000001</v>
          </cell>
        </row>
        <row r="5647">
          <cell r="AU5647">
            <v>0.5645</v>
          </cell>
        </row>
        <row r="5648">
          <cell r="AU5648">
            <v>0.56459999999999999</v>
          </cell>
        </row>
        <row r="5649">
          <cell r="AU5649">
            <v>0.56469999999999998</v>
          </cell>
        </row>
        <row r="5650">
          <cell r="AU5650">
            <v>0.56479999999999997</v>
          </cell>
        </row>
        <row r="5651">
          <cell r="AU5651">
            <v>0.56489999999999996</v>
          </cell>
        </row>
        <row r="5652">
          <cell r="AU5652">
            <v>0.56499999999999995</v>
          </cell>
        </row>
        <row r="5653">
          <cell r="AU5653">
            <v>0.56510000000000005</v>
          </cell>
        </row>
        <row r="5654">
          <cell r="AU5654">
            <v>0.56520000000000004</v>
          </cell>
        </row>
        <row r="5655">
          <cell r="AU5655">
            <v>0.56530000000000002</v>
          </cell>
        </row>
        <row r="5656">
          <cell r="AU5656">
            <v>0.56540000000000001</v>
          </cell>
        </row>
        <row r="5657">
          <cell r="AU5657">
            <v>0.5655</v>
          </cell>
        </row>
        <row r="5658">
          <cell r="AU5658">
            <v>0.56559999999999999</v>
          </cell>
        </row>
        <row r="5659">
          <cell r="AU5659">
            <v>0.56569999999999998</v>
          </cell>
        </row>
        <row r="5660">
          <cell r="AU5660">
            <v>0.56579999999999997</v>
          </cell>
        </row>
        <row r="5661">
          <cell r="AU5661">
            <v>0.56589999999999996</v>
          </cell>
        </row>
        <row r="5662">
          <cell r="AU5662">
            <v>0.56599999999999995</v>
          </cell>
        </row>
        <row r="5663">
          <cell r="AU5663">
            <v>0.56610000000000005</v>
          </cell>
        </row>
        <row r="5664">
          <cell r="AU5664">
            <v>0.56620000000000004</v>
          </cell>
        </row>
        <row r="5665">
          <cell r="AU5665">
            <v>0.56630000000000003</v>
          </cell>
        </row>
        <row r="5666">
          <cell r="AU5666">
            <v>0.56640000000000001</v>
          </cell>
        </row>
        <row r="5667">
          <cell r="AU5667">
            <v>0.5665</v>
          </cell>
        </row>
        <row r="5668">
          <cell r="AU5668">
            <v>0.56659999999999999</v>
          </cell>
        </row>
        <row r="5669">
          <cell r="AU5669">
            <v>0.56669999999999998</v>
          </cell>
        </row>
        <row r="5670">
          <cell r="AU5670">
            <v>0.56679999999999997</v>
          </cell>
        </row>
        <row r="5671">
          <cell r="AU5671">
            <v>0.56689999999999996</v>
          </cell>
        </row>
        <row r="5672">
          <cell r="AU5672">
            <v>0.56699999999999995</v>
          </cell>
        </row>
        <row r="5673">
          <cell r="AU5673">
            <v>0.56710000000000005</v>
          </cell>
        </row>
        <row r="5674">
          <cell r="AU5674">
            <v>0.56720000000000004</v>
          </cell>
        </row>
        <row r="5675">
          <cell r="AU5675">
            <v>0.56730000000000003</v>
          </cell>
        </row>
        <row r="5676">
          <cell r="AU5676">
            <v>0.56740000000000002</v>
          </cell>
        </row>
        <row r="5677">
          <cell r="AU5677">
            <v>0.5675</v>
          </cell>
        </row>
        <row r="5678">
          <cell r="AU5678">
            <v>0.56759999999999999</v>
          </cell>
        </row>
        <row r="5679">
          <cell r="AU5679">
            <v>0.56769999999999998</v>
          </cell>
        </row>
        <row r="5680">
          <cell r="AU5680">
            <v>0.56779999999999997</v>
          </cell>
        </row>
        <row r="5681">
          <cell r="AU5681">
            <v>0.56789999999999996</v>
          </cell>
        </row>
        <row r="5682">
          <cell r="AU5682">
            <v>0.56799999999999995</v>
          </cell>
        </row>
        <row r="5683">
          <cell r="AU5683">
            <v>0.56810000000000005</v>
          </cell>
        </row>
        <row r="5684">
          <cell r="AU5684">
            <v>0.56820000000000004</v>
          </cell>
        </row>
        <row r="5685">
          <cell r="AU5685">
            <v>0.56830000000000003</v>
          </cell>
        </row>
        <row r="5686">
          <cell r="AU5686">
            <v>0.56840000000000002</v>
          </cell>
        </row>
        <row r="5687">
          <cell r="AU5687">
            <v>0.56850000000000001</v>
          </cell>
        </row>
        <row r="5688">
          <cell r="AU5688">
            <v>0.56859999999999999</v>
          </cell>
        </row>
        <row r="5689">
          <cell r="AU5689">
            <v>0.56869999999999998</v>
          </cell>
        </row>
        <row r="5690">
          <cell r="AU5690">
            <v>0.56879999999999997</v>
          </cell>
        </row>
        <row r="5691">
          <cell r="AU5691">
            <v>0.56889999999999996</v>
          </cell>
        </row>
        <row r="5692">
          <cell r="AU5692">
            <v>0.56899999999999995</v>
          </cell>
        </row>
        <row r="5693">
          <cell r="AU5693">
            <v>0.56910000000000005</v>
          </cell>
        </row>
        <row r="5694">
          <cell r="AU5694">
            <v>0.56920000000000004</v>
          </cell>
        </row>
        <row r="5695">
          <cell r="AU5695">
            <v>0.56930000000000003</v>
          </cell>
        </row>
        <row r="5696">
          <cell r="AU5696">
            <v>0.56940000000000002</v>
          </cell>
        </row>
        <row r="5697">
          <cell r="AU5697">
            <v>0.56950000000000001</v>
          </cell>
        </row>
        <row r="5698">
          <cell r="AU5698">
            <v>0.5696</v>
          </cell>
        </row>
        <row r="5699">
          <cell r="AU5699">
            <v>0.56969999999999998</v>
          </cell>
        </row>
        <row r="5700">
          <cell r="AU5700">
            <v>0.56979999999999997</v>
          </cell>
        </row>
        <row r="5701">
          <cell r="AU5701">
            <v>0.56989999999999996</v>
          </cell>
        </row>
        <row r="5702">
          <cell r="AU5702">
            <v>0.56999999999999995</v>
          </cell>
        </row>
        <row r="5703">
          <cell r="AU5703">
            <v>0.57010000000000005</v>
          </cell>
        </row>
        <row r="5704">
          <cell r="AU5704">
            <v>0.57020000000000004</v>
          </cell>
        </row>
        <row r="5705">
          <cell r="AU5705">
            <v>0.57030000000000003</v>
          </cell>
        </row>
        <row r="5706">
          <cell r="AU5706">
            <v>0.57040000000000002</v>
          </cell>
        </row>
        <row r="5707">
          <cell r="AU5707">
            <v>0.57050000000000001</v>
          </cell>
        </row>
        <row r="5708">
          <cell r="AU5708">
            <v>0.5706</v>
          </cell>
        </row>
        <row r="5709">
          <cell r="AU5709">
            <v>0.57069999999999999</v>
          </cell>
        </row>
        <row r="5710">
          <cell r="AU5710">
            <v>0.57079999999999997</v>
          </cell>
        </row>
        <row r="5711">
          <cell r="AU5711">
            <v>0.57089999999999996</v>
          </cell>
        </row>
        <row r="5712">
          <cell r="AU5712">
            <v>0.57099999999999995</v>
          </cell>
        </row>
        <row r="5713">
          <cell r="AU5713">
            <v>0.57110000000000005</v>
          </cell>
        </row>
        <row r="5714">
          <cell r="AU5714">
            <v>0.57120000000000004</v>
          </cell>
        </row>
        <row r="5715">
          <cell r="AU5715">
            <v>0.57130000000000003</v>
          </cell>
        </row>
        <row r="5716">
          <cell r="AU5716">
            <v>0.57140000000000002</v>
          </cell>
        </row>
        <row r="5717">
          <cell r="AU5717">
            <v>0.57150000000000001</v>
          </cell>
        </row>
        <row r="5718">
          <cell r="AU5718">
            <v>0.5716</v>
          </cell>
        </row>
        <row r="5719">
          <cell r="AU5719">
            <v>0.57169999999999999</v>
          </cell>
        </row>
        <row r="5720">
          <cell r="AU5720">
            <v>0.57179999999999997</v>
          </cell>
        </row>
        <row r="5721">
          <cell r="AU5721">
            <v>0.57189999999999996</v>
          </cell>
        </row>
        <row r="5722">
          <cell r="AU5722">
            <v>0.57199999999999995</v>
          </cell>
        </row>
        <row r="5723">
          <cell r="AU5723">
            <v>0.57210000000000005</v>
          </cell>
        </row>
        <row r="5724">
          <cell r="AU5724">
            <v>0.57220000000000004</v>
          </cell>
        </row>
        <row r="5725">
          <cell r="AU5725">
            <v>0.57230000000000003</v>
          </cell>
        </row>
        <row r="5726">
          <cell r="AU5726">
            <v>0.57240000000000002</v>
          </cell>
        </row>
        <row r="5727">
          <cell r="AU5727">
            <v>0.57250000000000001</v>
          </cell>
        </row>
        <row r="5728">
          <cell r="AU5728">
            <v>0.5726</v>
          </cell>
        </row>
        <row r="5729">
          <cell r="AU5729">
            <v>0.57269999999999999</v>
          </cell>
        </row>
        <row r="5730">
          <cell r="AU5730">
            <v>0.57279999999999998</v>
          </cell>
        </row>
        <row r="5731">
          <cell r="AU5731">
            <v>0.57289999999999996</v>
          </cell>
        </row>
        <row r="5732">
          <cell r="AU5732">
            <v>0.57299999999999995</v>
          </cell>
        </row>
        <row r="5733">
          <cell r="AU5733">
            <v>0.57310000000000005</v>
          </cell>
        </row>
        <row r="5734">
          <cell r="AU5734">
            <v>0.57320000000000004</v>
          </cell>
        </row>
        <row r="5735">
          <cell r="AU5735">
            <v>0.57330000000000003</v>
          </cell>
        </row>
        <row r="5736">
          <cell r="AU5736">
            <v>0.57340000000000002</v>
          </cell>
        </row>
        <row r="5737">
          <cell r="AU5737">
            <v>0.57350000000000001</v>
          </cell>
        </row>
        <row r="5738">
          <cell r="AU5738">
            <v>0.5736</v>
          </cell>
        </row>
        <row r="5739">
          <cell r="AU5739">
            <v>0.57369999999999999</v>
          </cell>
        </row>
        <row r="5740">
          <cell r="AU5740">
            <v>0.57379999999999998</v>
          </cell>
        </row>
        <row r="5741">
          <cell r="AU5741">
            <v>0.57389999999999997</v>
          </cell>
        </row>
        <row r="5742">
          <cell r="AU5742">
            <v>0.57399999999999995</v>
          </cell>
        </row>
        <row r="5743">
          <cell r="AU5743">
            <v>0.57410000000000005</v>
          </cell>
        </row>
        <row r="5744">
          <cell r="AU5744">
            <v>0.57420000000000004</v>
          </cell>
        </row>
        <row r="5745">
          <cell r="AU5745">
            <v>0.57430000000000003</v>
          </cell>
        </row>
        <row r="5746">
          <cell r="AU5746">
            <v>0.57440000000000002</v>
          </cell>
        </row>
        <row r="5747">
          <cell r="AU5747">
            <v>0.57450000000000001</v>
          </cell>
        </row>
        <row r="5748">
          <cell r="AU5748">
            <v>0.5746</v>
          </cell>
        </row>
        <row r="5749">
          <cell r="AU5749">
            <v>0.57469999999999999</v>
          </cell>
        </row>
        <row r="5750">
          <cell r="AU5750">
            <v>0.57479999999999998</v>
          </cell>
        </row>
        <row r="5751">
          <cell r="AU5751">
            <v>0.57489999999999997</v>
          </cell>
        </row>
        <row r="5752">
          <cell r="AU5752">
            <v>0.57499999999999996</v>
          </cell>
        </row>
        <row r="5753">
          <cell r="AU5753">
            <v>0.57509999999999994</v>
          </cell>
        </row>
        <row r="5754">
          <cell r="AU5754">
            <v>0.57520000000000004</v>
          </cell>
        </row>
        <row r="5755">
          <cell r="AU5755">
            <v>0.57530000000000003</v>
          </cell>
        </row>
        <row r="5756">
          <cell r="AU5756">
            <v>0.57540000000000002</v>
          </cell>
        </row>
        <row r="5757">
          <cell r="AU5757">
            <v>0.57550000000000001</v>
          </cell>
        </row>
        <row r="5758">
          <cell r="AU5758">
            <v>0.5756</v>
          </cell>
        </row>
        <row r="5759">
          <cell r="AU5759">
            <v>0.57569999999999999</v>
          </cell>
        </row>
        <row r="5760">
          <cell r="AU5760">
            <v>0.57579999999999998</v>
          </cell>
        </row>
        <row r="5761">
          <cell r="AU5761">
            <v>0.57589999999999997</v>
          </cell>
        </row>
        <row r="5762">
          <cell r="AU5762">
            <v>0.57599999999999996</v>
          </cell>
        </row>
        <row r="5763">
          <cell r="AU5763">
            <v>0.57609999999999995</v>
          </cell>
        </row>
        <row r="5764">
          <cell r="AU5764">
            <v>0.57620000000000005</v>
          </cell>
        </row>
        <row r="5765">
          <cell r="AU5765">
            <v>0.57630000000000003</v>
          </cell>
        </row>
        <row r="5766">
          <cell r="AU5766">
            <v>0.57640000000000002</v>
          </cell>
        </row>
        <row r="5767">
          <cell r="AU5767">
            <v>0.57650000000000001</v>
          </cell>
        </row>
        <row r="5768">
          <cell r="AU5768">
            <v>0.5766</v>
          </cell>
        </row>
        <row r="5769">
          <cell r="AU5769">
            <v>0.57669999999999999</v>
          </cell>
        </row>
        <row r="5770">
          <cell r="AU5770">
            <v>0.57679999999999998</v>
          </cell>
        </row>
        <row r="5771">
          <cell r="AU5771">
            <v>0.57689999999999997</v>
          </cell>
        </row>
        <row r="5772">
          <cell r="AU5772">
            <v>0.57699999999999996</v>
          </cell>
        </row>
        <row r="5773">
          <cell r="AU5773">
            <v>0.57709999999999995</v>
          </cell>
        </row>
        <row r="5774">
          <cell r="AU5774">
            <v>0.57720000000000005</v>
          </cell>
        </row>
        <row r="5775">
          <cell r="AU5775">
            <v>0.57730000000000004</v>
          </cell>
        </row>
        <row r="5776">
          <cell r="AU5776">
            <v>0.57740000000000002</v>
          </cell>
        </row>
        <row r="5777">
          <cell r="AU5777">
            <v>0.57750000000000001</v>
          </cell>
        </row>
        <row r="5778">
          <cell r="AU5778">
            <v>0.5776</v>
          </cell>
        </row>
        <row r="5779">
          <cell r="AU5779">
            <v>0.57769999999999999</v>
          </cell>
        </row>
        <row r="5780">
          <cell r="AU5780">
            <v>0.57779999999999998</v>
          </cell>
        </row>
        <row r="5781">
          <cell r="AU5781">
            <v>0.57789999999999997</v>
          </cell>
        </row>
        <row r="5782">
          <cell r="AU5782">
            <v>0.57799999999999996</v>
          </cell>
        </row>
        <row r="5783">
          <cell r="AU5783">
            <v>0.57809999999999995</v>
          </cell>
        </row>
        <row r="5784">
          <cell r="AU5784">
            <v>0.57820000000000005</v>
          </cell>
        </row>
        <row r="5785">
          <cell r="AU5785">
            <v>0.57830000000000004</v>
          </cell>
        </row>
        <row r="5786">
          <cell r="AU5786">
            <v>0.57840000000000003</v>
          </cell>
        </row>
        <row r="5787">
          <cell r="AU5787">
            <v>0.57850000000000001</v>
          </cell>
        </row>
        <row r="5788">
          <cell r="AU5788">
            <v>0.5786</v>
          </cell>
        </row>
        <row r="5789">
          <cell r="AU5789">
            <v>0.57869999999999999</v>
          </cell>
        </row>
        <row r="5790">
          <cell r="AU5790">
            <v>0.57879999999999998</v>
          </cell>
        </row>
        <row r="5791">
          <cell r="AU5791">
            <v>0.57889999999999997</v>
          </cell>
        </row>
        <row r="5792">
          <cell r="AU5792">
            <v>0.57899999999999996</v>
          </cell>
        </row>
        <row r="5793">
          <cell r="AU5793">
            <v>0.57909999999999995</v>
          </cell>
        </row>
        <row r="5794">
          <cell r="AU5794">
            <v>0.57920000000000005</v>
          </cell>
        </row>
        <row r="5795">
          <cell r="AU5795">
            <v>0.57930000000000004</v>
          </cell>
        </row>
        <row r="5796">
          <cell r="AU5796">
            <v>0.57940000000000003</v>
          </cell>
        </row>
        <row r="5797">
          <cell r="AU5797">
            <v>0.57950000000000002</v>
          </cell>
        </row>
        <row r="5798">
          <cell r="AU5798">
            <v>0.5796</v>
          </cell>
        </row>
        <row r="5799">
          <cell r="AU5799">
            <v>0.57969999999999999</v>
          </cell>
        </row>
        <row r="5800">
          <cell r="AU5800">
            <v>0.57979999999999998</v>
          </cell>
        </row>
        <row r="5801">
          <cell r="AU5801">
            <v>0.57989999999999997</v>
          </cell>
        </row>
        <row r="5802">
          <cell r="AU5802">
            <v>0.57999999999999996</v>
          </cell>
        </row>
        <row r="5803">
          <cell r="AU5803">
            <v>0.58009999999999995</v>
          </cell>
        </row>
        <row r="5804">
          <cell r="AU5804">
            <v>0.58020000000000005</v>
          </cell>
        </row>
        <row r="5805">
          <cell r="AU5805">
            <v>0.58030000000000004</v>
          </cell>
        </row>
        <row r="5806">
          <cell r="AU5806">
            <v>0.58040000000000003</v>
          </cell>
        </row>
        <row r="5807">
          <cell r="AU5807">
            <v>0.58050000000000002</v>
          </cell>
        </row>
        <row r="5808">
          <cell r="AU5808">
            <v>0.5806</v>
          </cell>
        </row>
        <row r="5809">
          <cell r="AU5809">
            <v>0.58069999999999999</v>
          </cell>
        </row>
        <row r="5810">
          <cell r="AU5810">
            <v>0.58079999999999998</v>
          </cell>
        </row>
        <row r="5811">
          <cell r="AU5811">
            <v>0.58089999999999997</v>
          </cell>
        </row>
        <row r="5812">
          <cell r="AU5812">
            <v>0.58099999999999996</v>
          </cell>
        </row>
        <row r="5813">
          <cell r="AU5813">
            <v>0.58109999999999995</v>
          </cell>
        </row>
        <row r="5814">
          <cell r="AU5814">
            <v>0.58120000000000005</v>
          </cell>
        </row>
        <row r="5815">
          <cell r="AU5815">
            <v>0.58130000000000004</v>
          </cell>
        </row>
        <row r="5816">
          <cell r="AU5816">
            <v>0.58140000000000003</v>
          </cell>
        </row>
        <row r="5817">
          <cell r="AU5817">
            <v>0.58150000000000002</v>
          </cell>
        </row>
        <row r="5818">
          <cell r="AU5818">
            <v>0.58160000000000001</v>
          </cell>
        </row>
        <row r="5819">
          <cell r="AU5819">
            <v>0.58169999999999999</v>
          </cell>
        </row>
        <row r="5820">
          <cell r="AU5820">
            <v>0.58179999999999998</v>
          </cell>
        </row>
        <row r="5821">
          <cell r="AU5821">
            <v>0.58189999999999997</v>
          </cell>
        </row>
        <row r="5822">
          <cell r="AU5822">
            <v>0.58199999999999996</v>
          </cell>
        </row>
        <row r="5823">
          <cell r="AU5823">
            <v>0.58209999999999995</v>
          </cell>
        </row>
        <row r="5824">
          <cell r="AU5824">
            <v>0.58220000000000005</v>
          </cell>
        </row>
        <row r="5825">
          <cell r="AU5825">
            <v>0.58230000000000004</v>
          </cell>
        </row>
        <row r="5826">
          <cell r="AU5826">
            <v>0.58240000000000003</v>
          </cell>
        </row>
        <row r="5827">
          <cell r="AU5827">
            <v>0.58250000000000002</v>
          </cell>
        </row>
        <row r="5828">
          <cell r="AU5828">
            <v>0.58260000000000001</v>
          </cell>
        </row>
        <row r="5829">
          <cell r="AU5829">
            <v>0.5827</v>
          </cell>
        </row>
        <row r="5830">
          <cell r="AU5830">
            <v>0.58279999999999998</v>
          </cell>
        </row>
        <row r="5831">
          <cell r="AU5831">
            <v>0.58289999999999997</v>
          </cell>
        </row>
        <row r="5832">
          <cell r="AU5832">
            <v>0.58299999999999996</v>
          </cell>
        </row>
        <row r="5833">
          <cell r="AU5833">
            <v>0.58309999999999995</v>
          </cell>
        </row>
        <row r="5834">
          <cell r="AU5834">
            <v>0.58320000000000005</v>
          </cell>
        </row>
        <row r="5835">
          <cell r="AU5835">
            <v>0.58330000000000004</v>
          </cell>
        </row>
        <row r="5836">
          <cell r="AU5836">
            <v>0.58340000000000003</v>
          </cell>
        </row>
        <row r="5837">
          <cell r="AU5837">
            <v>0.58350000000000002</v>
          </cell>
        </row>
        <row r="5838">
          <cell r="AU5838">
            <v>0.58360000000000001</v>
          </cell>
        </row>
        <row r="5839">
          <cell r="AU5839">
            <v>0.5837</v>
          </cell>
        </row>
        <row r="5840">
          <cell r="AU5840">
            <v>0.58379999999999999</v>
          </cell>
        </row>
        <row r="5841">
          <cell r="AU5841">
            <v>0.58389999999999997</v>
          </cell>
        </row>
        <row r="5842">
          <cell r="AU5842">
            <v>0.58399999999999996</v>
          </cell>
        </row>
        <row r="5843">
          <cell r="AU5843">
            <v>0.58409999999999995</v>
          </cell>
        </row>
        <row r="5844">
          <cell r="AU5844">
            <v>0.58420000000000005</v>
          </cell>
        </row>
        <row r="5845">
          <cell r="AU5845">
            <v>0.58430000000000004</v>
          </cell>
        </row>
        <row r="5846">
          <cell r="AU5846">
            <v>0.58440000000000003</v>
          </cell>
        </row>
        <row r="5847">
          <cell r="AU5847">
            <v>0.58450000000000002</v>
          </cell>
        </row>
        <row r="5848">
          <cell r="AU5848">
            <v>0.58460000000000001</v>
          </cell>
        </row>
        <row r="5849">
          <cell r="AU5849">
            <v>0.5847</v>
          </cell>
        </row>
        <row r="5850">
          <cell r="AU5850">
            <v>0.58479999999999999</v>
          </cell>
        </row>
        <row r="5851">
          <cell r="AU5851">
            <v>0.58489999999999998</v>
          </cell>
        </row>
        <row r="5852">
          <cell r="AU5852">
            <v>0.58499999999999996</v>
          </cell>
        </row>
        <row r="5853">
          <cell r="AU5853">
            <v>0.58509999999999995</v>
          </cell>
        </row>
        <row r="5854">
          <cell r="AU5854">
            <v>0.58520000000000005</v>
          </cell>
        </row>
        <row r="5855">
          <cell r="AU5855">
            <v>0.58530000000000004</v>
          </cell>
        </row>
        <row r="5856">
          <cell r="AU5856">
            <v>0.58540000000000003</v>
          </cell>
        </row>
        <row r="5857">
          <cell r="AU5857">
            <v>0.58550000000000002</v>
          </cell>
        </row>
        <row r="5858">
          <cell r="AU5858">
            <v>0.58560000000000001</v>
          </cell>
        </row>
        <row r="5859">
          <cell r="AU5859">
            <v>0.5857</v>
          </cell>
        </row>
        <row r="5860">
          <cell r="AU5860">
            <v>0.58579999999999999</v>
          </cell>
        </row>
        <row r="5861">
          <cell r="AU5861">
            <v>0.58589999999999998</v>
          </cell>
        </row>
        <row r="5862">
          <cell r="AU5862">
            <v>0.58599999999999997</v>
          </cell>
        </row>
        <row r="5863">
          <cell r="AU5863">
            <v>0.58609999999999995</v>
          </cell>
        </row>
        <row r="5864">
          <cell r="AU5864">
            <v>0.58620000000000005</v>
          </cell>
        </row>
        <row r="5865">
          <cell r="AU5865">
            <v>0.58630000000000004</v>
          </cell>
        </row>
        <row r="5866">
          <cell r="AU5866">
            <v>0.58640000000000003</v>
          </cell>
        </row>
        <row r="5867">
          <cell r="AU5867">
            <v>0.58650000000000002</v>
          </cell>
        </row>
        <row r="5868">
          <cell r="AU5868">
            <v>0.58660000000000001</v>
          </cell>
        </row>
        <row r="5869">
          <cell r="AU5869">
            <v>0.5867</v>
          </cell>
        </row>
        <row r="5870">
          <cell r="AU5870">
            <v>0.58679999999999999</v>
          </cell>
        </row>
        <row r="5871">
          <cell r="AU5871">
            <v>0.58689999999999998</v>
          </cell>
        </row>
        <row r="5872">
          <cell r="AU5872">
            <v>0.58699999999999997</v>
          </cell>
        </row>
        <row r="5873">
          <cell r="AU5873">
            <v>0.58709999999999996</v>
          </cell>
        </row>
        <row r="5874">
          <cell r="AU5874">
            <v>0.58720000000000006</v>
          </cell>
        </row>
        <row r="5875">
          <cell r="AU5875">
            <v>0.58730000000000004</v>
          </cell>
        </row>
        <row r="5876">
          <cell r="AU5876">
            <v>0.58740000000000003</v>
          </cell>
        </row>
        <row r="5877">
          <cell r="AU5877">
            <v>0.58750000000000002</v>
          </cell>
        </row>
        <row r="5878">
          <cell r="AU5878">
            <v>0.58760000000000001</v>
          </cell>
        </row>
        <row r="5879">
          <cell r="AU5879">
            <v>0.5877</v>
          </cell>
        </row>
        <row r="5880">
          <cell r="AU5880">
            <v>0.58779999999999999</v>
          </cell>
        </row>
        <row r="5881">
          <cell r="AU5881">
            <v>0.58789999999999998</v>
          </cell>
        </row>
        <row r="5882">
          <cell r="AU5882">
            <v>0.58799999999999997</v>
          </cell>
        </row>
        <row r="5883">
          <cell r="AU5883">
            <v>0.58809999999999996</v>
          </cell>
        </row>
        <row r="5884">
          <cell r="AU5884">
            <v>0.58819999999999995</v>
          </cell>
        </row>
        <row r="5885">
          <cell r="AU5885">
            <v>0.58830000000000005</v>
          </cell>
        </row>
        <row r="5886">
          <cell r="AU5886">
            <v>0.58840000000000003</v>
          </cell>
        </row>
        <row r="5887">
          <cell r="AU5887">
            <v>0.58850000000000002</v>
          </cell>
        </row>
        <row r="5888">
          <cell r="AU5888">
            <v>0.58860000000000001</v>
          </cell>
        </row>
        <row r="5889">
          <cell r="AU5889">
            <v>0.5887</v>
          </cell>
        </row>
        <row r="5890">
          <cell r="AU5890">
            <v>0.58879999999999999</v>
          </cell>
        </row>
        <row r="5891">
          <cell r="AU5891">
            <v>0.58889999999999998</v>
          </cell>
        </row>
        <row r="5892">
          <cell r="AU5892">
            <v>0.58899999999999997</v>
          </cell>
        </row>
        <row r="5893">
          <cell r="AU5893">
            <v>0.58909999999999996</v>
          </cell>
        </row>
        <row r="5894">
          <cell r="AU5894">
            <v>0.58919999999999995</v>
          </cell>
        </row>
        <row r="5895">
          <cell r="AU5895">
            <v>0.58930000000000005</v>
          </cell>
        </row>
        <row r="5896">
          <cell r="AU5896">
            <v>0.58940000000000003</v>
          </cell>
        </row>
        <row r="5897">
          <cell r="AU5897">
            <v>0.58950000000000002</v>
          </cell>
        </row>
        <row r="5898">
          <cell r="AU5898">
            <v>0.58960000000000001</v>
          </cell>
        </row>
        <row r="5899">
          <cell r="AU5899">
            <v>0.5897</v>
          </cell>
        </row>
        <row r="5900">
          <cell r="AU5900">
            <v>0.58979999999999999</v>
          </cell>
        </row>
        <row r="5901">
          <cell r="AU5901">
            <v>0.58989999999999998</v>
          </cell>
        </row>
        <row r="5902">
          <cell r="AU5902">
            <v>0.59</v>
          </cell>
        </row>
        <row r="5903">
          <cell r="AU5903">
            <v>0.59009999999999996</v>
          </cell>
        </row>
        <row r="5904">
          <cell r="AU5904">
            <v>0.59019999999999995</v>
          </cell>
        </row>
        <row r="5905">
          <cell r="AU5905">
            <v>0.59030000000000005</v>
          </cell>
        </row>
        <row r="5906">
          <cell r="AU5906">
            <v>0.59040000000000004</v>
          </cell>
        </row>
        <row r="5907">
          <cell r="AU5907">
            <v>0.59050000000000002</v>
          </cell>
        </row>
        <row r="5908">
          <cell r="AU5908">
            <v>0.59060000000000001</v>
          </cell>
        </row>
        <row r="5909">
          <cell r="AU5909">
            <v>0.5907</v>
          </cell>
        </row>
        <row r="5910">
          <cell r="AU5910">
            <v>0.59079999999999999</v>
          </cell>
        </row>
        <row r="5911">
          <cell r="AU5911">
            <v>0.59089999999999998</v>
          </cell>
        </row>
        <row r="5912">
          <cell r="AU5912">
            <v>0.59099999999999997</v>
          </cell>
        </row>
        <row r="5913">
          <cell r="AU5913">
            <v>0.59109999999999996</v>
          </cell>
        </row>
        <row r="5914">
          <cell r="AU5914">
            <v>0.59119999999999995</v>
          </cell>
        </row>
        <row r="5915">
          <cell r="AU5915">
            <v>0.59130000000000005</v>
          </cell>
        </row>
        <row r="5916">
          <cell r="AU5916">
            <v>0.59140000000000004</v>
          </cell>
        </row>
        <row r="5917">
          <cell r="AU5917">
            <v>0.59150000000000003</v>
          </cell>
        </row>
        <row r="5918">
          <cell r="AU5918">
            <v>0.59160000000000001</v>
          </cell>
        </row>
        <row r="5919">
          <cell r="AU5919">
            <v>0.5917</v>
          </cell>
        </row>
        <row r="5920">
          <cell r="AU5920">
            <v>0.59179999999999999</v>
          </cell>
        </row>
        <row r="5921">
          <cell r="AU5921">
            <v>0.59189999999999998</v>
          </cell>
        </row>
        <row r="5922">
          <cell r="AU5922">
            <v>0.59199999999999997</v>
          </cell>
        </row>
        <row r="5923">
          <cell r="AU5923">
            <v>0.59209999999999996</v>
          </cell>
        </row>
        <row r="5924">
          <cell r="AU5924">
            <v>0.59219999999999995</v>
          </cell>
        </row>
        <row r="5925">
          <cell r="AU5925">
            <v>0.59230000000000005</v>
          </cell>
        </row>
        <row r="5926">
          <cell r="AU5926">
            <v>0.59240000000000004</v>
          </cell>
        </row>
        <row r="5927">
          <cell r="AU5927">
            <v>0.59250000000000003</v>
          </cell>
        </row>
        <row r="5928">
          <cell r="AU5928">
            <v>0.59260000000000002</v>
          </cell>
        </row>
        <row r="5929">
          <cell r="AU5929">
            <v>0.5927</v>
          </cell>
        </row>
        <row r="5930">
          <cell r="AU5930">
            <v>0.59279999999999999</v>
          </cell>
        </row>
        <row r="5931">
          <cell r="AU5931">
            <v>0.59289999999999998</v>
          </cell>
        </row>
        <row r="5932">
          <cell r="AU5932">
            <v>0.59299999999999997</v>
          </cell>
        </row>
        <row r="5933">
          <cell r="AU5933">
            <v>0.59309999999999996</v>
          </cell>
        </row>
        <row r="5934">
          <cell r="AU5934">
            <v>0.59319999999999995</v>
          </cell>
        </row>
        <row r="5935">
          <cell r="AU5935">
            <v>0.59330000000000005</v>
          </cell>
        </row>
        <row r="5936">
          <cell r="AU5936">
            <v>0.59340000000000004</v>
          </cell>
        </row>
        <row r="5937">
          <cell r="AU5937">
            <v>0.59350000000000003</v>
          </cell>
        </row>
        <row r="5938">
          <cell r="AU5938">
            <v>0.59360000000000002</v>
          </cell>
        </row>
        <row r="5939">
          <cell r="AU5939">
            <v>0.59370000000000001</v>
          </cell>
        </row>
        <row r="5940">
          <cell r="AU5940">
            <v>0.59379999999999999</v>
          </cell>
        </row>
        <row r="5941">
          <cell r="AU5941">
            <v>0.59389999999999998</v>
          </cell>
        </row>
        <row r="5942">
          <cell r="AU5942">
            <v>0.59399999999999997</v>
          </cell>
        </row>
        <row r="5943">
          <cell r="AU5943">
            <v>0.59409999999999996</v>
          </cell>
        </row>
        <row r="5944">
          <cell r="AU5944">
            <v>0.59419999999999995</v>
          </cell>
        </row>
        <row r="5945">
          <cell r="AU5945">
            <v>0.59430000000000005</v>
          </cell>
        </row>
        <row r="5946">
          <cell r="AU5946">
            <v>0.59440000000000004</v>
          </cell>
        </row>
        <row r="5947">
          <cell r="AU5947">
            <v>0.59450000000000003</v>
          </cell>
        </row>
        <row r="5948">
          <cell r="AU5948">
            <v>0.59460000000000002</v>
          </cell>
        </row>
        <row r="5949">
          <cell r="AU5949">
            <v>0.59470000000000001</v>
          </cell>
        </row>
        <row r="5950">
          <cell r="AU5950">
            <v>0.5948</v>
          </cell>
        </row>
        <row r="5951">
          <cell r="AU5951">
            <v>0.59489999999999998</v>
          </cell>
        </row>
        <row r="5952">
          <cell r="AU5952">
            <v>0.59499999999999997</v>
          </cell>
        </row>
        <row r="5953">
          <cell r="AU5953">
            <v>0.59509999999999996</v>
          </cell>
        </row>
        <row r="5954">
          <cell r="AU5954">
            <v>0.59519999999999995</v>
          </cell>
        </row>
        <row r="5955">
          <cell r="AU5955">
            <v>0.59530000000000005</v>
          </cell>
        </row>
        <row r="5956">
          <cell r="AU5956">
            <v>0.59540000000000004</v>
          </cell>
        </row>
        <row r="5957">
          <cell r="AU5957">
            <v>0.59550000000000003</v>
          </cell>
        </row>
        <row r="5958">
          <cell r="AU5958">
            <v>0.59560000000000002</v>
          </cell>
        </row>
        <row r="5959">
          <cell r="AU5959">
            <v>0.59570000000000001</v>
          </cell>
        </row>
        <row r="5960">
          <cell r="AU5960">
            <v>0.5958</v>
          </cell>
        </row>
        <row r="5961">
          <cell r="AU5961">
            <v>0.59589999999999999</v>
          </cell>
        </row>
        <row r="5962">
          <cell r="AU5962">
            <v>0.59599999999999997</v>
          </cell>
        </row>
        <row r="5963">
          <cell r="AU5963">
            <v>0.59609999999999996</v>
          </cell>
        </row>
        <row r="5964">
          <cell r="AU5964">
            <v>0.59619999999999995</v>
          </cell>
        </row>
        <row r="5965">
          <cell r="AU5965">
            <v>0.59630000000000005</v>
          </cell>
        </row>
        <row r="5966">
          <cell r="AU5966">
            <v>0.59640000000000004</v>
          </cell>
        </row>
        <row r="5967">
          <cell r="AU5967">
            <v>0.59650000000000003</v>
          </cell>
        </row>
        <row r="5968">
          <cell r="AU5968">
            <v>0.59660000000000002</v>
          </cell>
        </row>
        <row r="5969">
          <cell r="AU5969">
            <v>0.59670000000000001</v>
          </cell>
        </row>
        <row r="5970">
          <cell r="AU5970">
            <v>0.5968</v>
          </cell>
        </row>
        <row r="5971">
          <cell r="AU5971">
            <v>0.59689999999999999</v>
          </cell>
        </row>
        <row r="5972">
          <cell r="AU5972">
            <v>0.59699999999999998</v>
          </cell>
        </row>
        <row r="5973">
          <cell r="AU5973">
            <v>0.59709999999999996</v>
          </cell>
        </row>
        <row r="5974">
          <cell r="AU5974">
            <v>0.59719999999999995</v>
          </cell>
        </row>
        <row r="5975">
          <cell r="AU5975">
            <v>0.59730000000000005</v>
          </cell>
        </row>
        <row r="5976">
          <cell r="AU5976">
            <v>0.59740000000000004</v>
          </cell>
        </row>
        <row r="5977">
          <cell r="AU5977">
            <v>0.59750000000000003</v>
          </cell>
        </row>
        <row r="5978">
          <cell r="AU5978">
            <v>0.59760000000000002</v>
          </cell>
        </row>
        <row r="5979">
          <cell r="AU5979">
            <v>0.59770000000000001</v>
          </cell>
        </row>
        <row r="5980">
          <cell r="AU5980">
            <v>0.5978</v>
          </cell>
        </row>
        <row r="5981">
          <cell r="AU5981">
            <v>0.59789999999999999</v>
          </cell>
        </row>
        <row r="5982">
          <cell r="AU5982">
            <v>0.59799999999999998</v>
          </cell>
        </row>
        <row r="5983">
          <cell r="AU5983">
            <v>0.59809999999999997</v>
          </cell>
        </row>
        <row r="5984">
          <cell r="AU5984">
            <v>0.59819999999999995</v>
          </cell>
        </row>
        <row r="5985">
          <cell r="AU5985">
            <v>0.59830000000000005</v>
          </cell>
        </row>
        <row r="5986">
          <cell r="AU5986">
            <v>0.59840000000000004</v>
          </cell>
        </row>
        <row r="5987">
          <cell r="AU5987">
            <v>0.59850000000000003</v>
          </cell>
        </row>
        <row r="5988">
          <cell r="AU5988">
            <v>0.59860000000000002</v>
          </cell>
        </row>
        <row r="5989">
          <cell r="AU5989">
            <v>0.59870000000000001</v>
          </cell>
        </row>
        <row r="5990">
          <cell r="AU5990">
            <v>0.5988</v>
          </cell>
        </row>
        <row r="5991">
          <cell r="AU5991">
            <v>0.59889999999999999</v>
          </cell>
        </row>
        <row r="5992">
          <cell r="AU5992">
            <v>0.59899999999999998</v>
          </cell>
        </row>
        <row r="5993">
          <cell r="AU5993">
            <v>0.59909999999999997</v>
          </cell>
        </row>
        <row r="5994">
          <cell r="AU5994">
            <v>0.59919999999999995</v>
          </cell>
        </row>
        <row r="5995">
          <cell r="AU5995">
            <v>0.59930000000000005</v>
          </cell>
        </row>
        <row r="5996">
          <cell r="AU5996">
            <v>0.59940000000000004</v>
          </cell>
        </row>
        <row r="5997">
          <cell r="AU5997">
            <v>0.59950000000000003</v>
          </cell>
        </row>
        <row r="5998">
          <cell r="AU5998">
            <v>0.59960000000000002</v>
          </cell>
        </row>
        <row r="5999">
          <cell r="AU5999">
            <v>0.59970000000000001</v>
          </cell>
        </row>
        <row r="6000">
          <cell r="AU6000">
            <v>0.5998</v>
          </cell>
        </row>
        <row r="6001">
          <cell r="AU6001">
            <v>0.59989999999999999</v>
          </cell>
        </row>
        <row r="6002">
          <cell r="AU6002">
            <v>0.6</v>
          </cell>
        </row>
        <row r="6003">
          <cell r="AU6003">
            <v>0.60009999999999997</v>
          </cell>
        </row>
        <row r="6004">
          <cell r="AU6004">
            <v>0.60019999999999996</v>
          </cell>
        </row>
        <row r="6005">
          <cell r="AU6005">
            <v>0.60029999999999994</v>
          </cell>
        </row>
        <row r="6006">
          <cell r="AU6006">
            <v>0.60040000000000004</v>
          </cell>
        </row>
        <row r="6007">
          <cell r="AU6007">
            <v>0.60050000000000003</v>
          </cell>
        </row>
        <row r="6008">
          <cell r="AU6008">
            <v>0.60060000000000002</v>
          </cell>
        </row>
        <row r="6009">
          <cell r="AU6009">
            <v>0.60070000000000001</v>
          </cell>
        </row>
        <row r="6010">
          <cell r="AU6010">
            <v>0.6008</v>
          </cell>
        </row>
        <row r="6011">
          <cell r="AU6011">
            <v>0.60089999999999999</v>
          </cell>
        </row>
        <row r="6012">
          <cell r="AU6012">
            <v>0.60099999999999998</v>
          </cell>
        </row>
        <row r="6013">
          <cell r="AU6013">
            <v>0.60109999999999997</v>
          </cell>
        </row>
        <row r="6014">
          <cell r="AU6014">
            <v>0.60119999999999996</v>
          </cell>
        </row>
        <row r="6015">
          <cell r="AU6015">
            <v>0.60129999999999995</v>
          </cell>
        </row>
        <row r="6016">
          <cell r="AU6016">
            <v>0.60140000000000005</v>
          </cell>
        </row>
        <row r="6017">
          <cell r="AU6017">
            <v>0.60150000000000003</v>
          </cell>
        </row>
        <row r="6018">
          <cell r="AU6018">
            <v>0.60160000000000002</v>
          </cell>
        </row>
        <row r="6019">
          <cell r="AU6019">
            <v>0.60170000000000001</v>
          </cell>
        </row>
        <row r="6020">
          <cell r="AU6020">
            <v>0.6018</v>
          </cell>
        </row>
        <row r="6021">
          <cell r="AU6021">
            <v>0.60189999999999999</v>
          </cell>
        </row>
        <row r="6022">
          <cell r="AU6022">
            <v>0.60199999999999998</v>
          </cell>
        </row>
        <row r="6023">
          <cell r="AU6023">
            <v>0.60209999999999997</v>
          </cell>
        </row>
        <row r="6024">
          <cell r="AU6024">
            <v>0.60219999999999996</v>
          </cell>
        </row>
        <row r="6025">
          <cell r="AU6025">
            <v>0.60229999999999995</v>
          </cell>
        </row>
        <row r="6026">
          <cell r="AU6026">
            <v>0.60240000000000005</v>
          </cell>
        </row>
        <row r="6027">
          <cell r="AU6027">
            <v>0.60250000000000004</v>
          </cell>
        </row>
        <row r="6028">
          <cell r="AU6028">
            <v>0.60260000000000002</v>
          </cell>
        </row>
        <row r="6029">
          <cell r="AU6029">
            <v>0.60270000000000001</v>
          </cell>
        </row>
        <row r="6030">
          <cell r="AU6030">
            <v>0.6028</v>
          </cell>
        </row>
        <row r="6031">
          <cell r="AU6031">
            <v>0.60289999999999999</v>
          </cell>
        </row>
        <row r="6032">
          <cell r="AU6032">
            <v>0.60299999999999998</v>
          </cell>
        </row>
        <row r="6033">
          <cell r="AU6033">
            <v>0.60309999999999997</v>
          </cell>
        </row>
        <row r="6034">
          <cell r="AU6034">
            <v>0.60319999999999996</v>
          </cell>
        </row>
        <row r="6035">
          <cell r="AU6035">
            <v>0.60329999999999995</v>
          </cell>
        </row>
        <row r="6036">
          <cell r="AU6036">
            <v>0.60340000000000005</v>
          </cell>
        </row>
        <row r="6037">
          <cell r="AU6037">
            <v>0.60350000000000004</v>
          </cell>
        </row>
        <row r="6038">
          <cell r="AU6038">
            <v>0.60360000000000003</v>
          </cell>
        </row>
        <row r="6039">
          <cell r="AU6039">
            <v>0.60370000000000001</v>
          </cell>
        </row>
        <row r="6040">
          <cell r="AU6040">
            <v>0.6038</v>
          </cell>
        </row>
        <row r="6041">
          <cell r="AU6041">
            <v>0.60389999999999999</v>
          </cell>
        </row>
        <row r="6042">
          <cell r="AU6042">
            <v>0.60399999999999998</v>
          </cell>
        </row>
        <row r="6043">
          <cell r="AU6043">
            <v>0.60409999999999997</v>
          </cell>
        </row>
        <row r="6044">
          <cell r="AU6044">
            <v>0.60419999999999996</v>
          </cell>
        </row>
        <row r="6045">
          <cell r="AU6045">
            <v>0.60429999999999995</v>
          </cell>
        </row>
        <row r="6046">
          <cell r="AU6046">
            <v>0.60440000000000005</v>
          </cell>
        </row>
        <row r="6047">
          <cell r="AU6047">
            <v>0.60450000000000004</v>
          </cell>
        </row>
        <row r="6048">
          <cell r="AU6048">
            <v>0.60460000000000003</v>
          </cell>
        </row>
        <row r="6049">
          <cell r="AU6049">
            <v>0.60470000000000002</v>
          </cell>
        </row>
        <row r="6050">
          <cell r="AU6050">
            <v>0.6048</v>
          </cell>
        </row>
        <row r="6051">
          <cell r="AU6051">
            <v>0.60489999999999999</v>
          </cell>
        </row>
        <row r="6052">
          <cell r="AU6052">
            <v>0.60499999999999998</v>
          </cell>
        </row>
        <row r="6053">
          <cell r="AU6053">
            <v>0.60509999999999997</v>
          </cell>
        </row>
        <row r="6054">
          <cell r="AU6054">
            <v>0.60519999999999996</v>
          </cell>
        </row>
        <row r="6055">
          <cell r="AU6055">
            <v>0.60529999999999995</v>
          </cell>
        </row>
        <row r="6056">
          <cell r="AU6056">
            <v>0.60540000000000005</v>
          </cell>
        </row>
        <row r="6057">
          <cell r="AU6057">
            <v>0.60550000000000004</v>
          </cell>
        </row>
        <row r="6058">
          <cell r="AU6058">
            <v>0.60560000000000003</v>
          </cell>
        </row>
        <row r="6059">
          <cell r="AU6059">
            <v>0.60570000000000002</v>
          </cell>
        </row>
        <row r="6060">
          <cell r="AU6060">
            <v>0.60580000000000001</v>
          </cell>
        </row>
        <row r="6061">
          <cell r="AU6061">
            <v>0.60589999999999999</v>
          </cell>
        </row>
        <row r="6062">
          <cell r="AU6062">
            <v>0.60599999999999998</v>
          </cell>
        </row>
        <row r="6063">
          <cell r="AU6063">
            <v>0.60609999999999997</v>
          </cell>
        </row>
        <row r="6064">
          <cell r="AU6064">
            <v>0.60619999999999996</v>
          </cell>
        </row>
        <row r="6065">
          <cell r="AU6065">
            <v>0.60629999999999995</v>
          </cell>
        </row>
        <row r="6066">
          <cell r="AU6066">
            <v>0.60640000000000005</v>
          </cell>
        </row>
        <row r="6067">
          <cell r="AU6067">
            <v>0.60650000000000004</v>
          </cell>
        </row>
        <row r="6068">
          <cell r="AU6068">
            <v>0.60660000000000003</v>
          </cell>
        </row>
        <row r="6069">
          <cell r="AU6069">
            <v>0.60670000000000002</v>
          </cell>
        </row>
        <row r="6070">
          <cell r="AU6070">
            <v>0.60680000000000001</v>
          </cell>
        </row>
        <row r="6071">
          <cell r="AU6071">
            <v>0.6069</v>
          </cell>
        </row>
        <row r="6072">
          <cell r="AU6072">
            <v>0.60699999999999998</v>
          </cell>
        </row>
        <row r="6073">
          <cell r="AU6073">
            <v>0.60709999999999997</v>
          </cell>
        </row>
        <row r="6074">
          <cell r="AU6074">
            <v>0.60719999999999996</v>
          </cell>
        </row>
        <row r="6075">
          <cell r="AU6075">
            <v>0.60729999999999995</v>
          </cell>
        </row>
        <row r="6076">
          <cell r="AU6076">
            <v>0.60740000000000005</v>
          </cell>
        </row>
        <row r="6077">
          <cell r="AU6077">
            <v>0.60750000000000004</v>
          </cell>
        </row>
        <row r="6078">
          <cell r="AU6078">
            <v>0.60760000000000003</v>
          </cell>
        </row>
        <row r="6079">
          <cell r="AU6079">
            <v>0.60770000000000002</v>
          </cell>
        </row>
        <row r="6080">
          <cell r="AU6080">
            <v>0.60780000000000001</v>
          </cell>
        </row>
        <row r="6081">
          <cell r="AU6081">
            <v>0.6079</v>
          </cell>
        </row>
        <row r="6082">
          <cell r="AU6082">
            <v>0.60799999999999998</v>
          </cell>
        </row>
        <row r="6083">
          <cell r="AU6083">
            <v>0.60809999999999997</v>
          </cell>
        </row>
        <row r="6084">
          <cell r="AU6084">
            <v>0.60819999999999996</v>
          </cell>
        </row>
        <row r="6085">
          <cell r="AU6085">
            <v>0.60829999999999995</v>
          </cell>
        </row>
        <row r="6086">
          <cell r="AU6086">
            <v>0.60840000000000005</v>
          </cell>
        </row>
        <row r="6087">
          <cell r="AU6087">
            <v>0.60850000000000004</v>
          </cell>
        </row>
        <row r="6088">
          <cell r="AU6088">
            <v>0.60860000000000003</v>
          </cell>
        </row>
        <row r="6089">
          <cell r="AU6089">
            <v>0.60870000000000002</v>
          </cell>
        </row>
        <row r="6090">
          <cell r="AU6090">
            <v>0.60880000000000001</v>
          </cell>
        </row>
        <row r="6091">
          <cell r="AU6091">
            <v>0.6089</v>
          </cell>
        </row>
        <row r="6092">
          <cell r="AU6092">
            <v>0.60899999999999999</v>
          </cell>
        </row>
        <row r="6093">
          <cell r="AU6093">
            <v>0.60909999999999997</v>
          </cell>
        </row>
        <row r="6094">
          <cell r="AU6094">
            <v>0.60919999999999996</v>
          </cell>
        </row>
        <row r="6095">
          <cell r="AU6095">
            <v>0.60929999999999995</v>
          </cell>
        </row>
        <row r="6096">
          <cell r="AU6096">
            <v>0.60940000000000005</v>
          </cell>
        </row>
        <row r="6097">
          <cell r="AU6097">
            <v>0.60950000000000004</v>
          </cell>
        </row>
        <row r="6098">
          <cell r="AU6098">
            <v>0.60960000000000003</v>
          </cell>
        </row>
        <row r="6099">
          <cell r="AU6099">
            <v>0.60970000000000002</v>
          </cell>
        </row>
        <row r="6100">
          <cell r="AU6100">
            <v>0.60980000000000001</v>
          </cell>
        </row>
        <row r="6101">
          <cell r="AU6101">
            <v>0.6099</v>
          </cell>
        </row>
        <row r="6102">
          <cell r="AU6102">
            <v>0.61</v>
          </cell>
        </row>
        <row r="6103">
          <cell r="AU6103">
            <v>0.61009999999999998</v>
          </cell>
        </row>
        <row r="6104">
          <cell r="AU6104">
            <v>0.61019999999999996</v>
          </cell>
        </row>
        <row r="6105">
          <cell r="AU6105">
            <v>0.61029999999999995</v>
          </cell>
        </row>
        <row r="6106">
          <cell r="AU6106">
            <v>0.61040000000000005</v>
          </cell>
        </row>
        <row r="6107">
          <cell r="AU6107">
            <v>0.61050000000000004</v>
          </cell>
        </row>
        <row r="6108">
          <cell r="AU6108">
            <v>0.61060000000000003</v>
          </cell>
        </row>
        <row r="6109">
          <cell r="AU6109">
            <v>0.61070000000000002</v>
          </cell>
        </row>
        <row r="6110">
          <cell r="AU6110">
            <v>0.61080000000000001</v>
          </cell>
        </row>
        <row r="6111">
          <cell r="AU6111">
            <v>0.6109</v>
          </cell>
        </row>
        <row r="6112">
          <cell r="AU6112">
            <v>0.61099999999999999</v>
          </cell>
        </row>
        <row r="6113">
          <cell r="AU6113">
            <v>0.61109999999999998</v>
          </cell>
        </row>
        <row r="6114">
          <cell r="AU6114">
            <v>0.61119999999999997</v>
          </cell>
        </row>
        <row r="6115">
          <cell r="AU6115">
            <v>0.61129999999999995</v>
          </cell>
        </row>
        <row r="6116">
          <cell r="AU6116">
            <v>0.61140000000000005</v>
          </cell>
        </row>
        <row r="6117">
          <cell r="AU6117">
            <v>0.61150000000000004</v>
          </cell>
        </row>
        <row r="6118">
          <cell r="AU6118">
            <v>0.61160000000000003</v>
          </cell>
        </row>
        <row r="6119">
          <cell r="AU6119">
            <v>0.61170000000000002</v>
          </cell>
        </row>
        <row r="6120">
          <cell r="AU6120">
            <v>0.61180000000000001</v>
          </cell>
        </row>
        <row r="6121">
          <cell r="AU6121">
            <v>0.6119</v>
          </cell>
        </row>
        <row r="6122">
          <cell r="AU6122">
            <v>0.61199999999999999</v>
          </cell>
        </row>
        <row r="6123">
          <cell r="AU6123">
            <v>0.61209999999999998</v>
          </cell>
        </row>
        <row r="6124">
          <cell r="AU6124">
            <v>0.61219999999999997</v>
          </cell>
        </row>
        <row r="6125">
          <cell r="AU6125">
            <v>0.61229999999999996</v>
          </cell>
        </row>
        <row r="6126">
          <cell r="AU6126">
            <v>0.61240000000000006</v>
          </cell>
        </row>
        <row r="6127">
          <cell r="AU6127">
            <v>0.61250000000000004</v>
          </cell>
        </row>
        <row r="6128">
          <cell r="AU6128">
            <v>0.61260000000000003</v>
          </cell>
        </row>
        <row r="6129">
          <cell r="AU6129">
            <v>0.61270000000000002</v>
          </cell>
        </row>
        <row r="6130">
          <cell r="AU6130">
            <v>0.61280000000000001</v>
          </cell>
        </row>
        <row r="6131">
          <cell r="AU6131">
            <v>0.6129</v>
          </cell>
        </row>
        <row r="6132">
          <cell r="AU6132">
            <v>0.61299999999999999</v>
          </cell>
        </row>
        <row r="6133">
          <cell r="AU6133">
            <v>0.61309999999999998</v>
          </cell>
        </row>
        <row r="6134">
          <cell r="AU6134">
            <v>0.61319999999999997</v>
          </cell>
        </row>
        <row r="6135">
          <cell r="AU6135">
            <v>0.61329999999999996</v>
          </cell>
        </row>
        <row r="6136">
          <cell r="AU6136">
            <v>0.61339999999999995</v>
          </cell>
        </row>
        <row r="6137">
          <cell r="AU6137">
            <v>0.61350000000000005</v>
          </cell>
        </row>
        <row r="6138">
          <cell r="AU6138">
            <v>0.61360000000000003</v>
          </cell>
        </row>
        <row r="6139">
          <cell r="AU6139">
            <v>0.61370000000000002</v>
          </cell>
        </row>
        <row r="6140">
          <cell r="AU6140">
            <v>0.61380000000000001</v>
          </cell>
        </row>
        <row r="6141">
          <cell r="AU6141">
            <v>0.6139</v>
          </cell>
        </row>
        <row r="6142">
          <cell r="AU6142">
            <v>0.61399999999999999</v>
          </cell>
        </row>
        <row r="6143">
          <cell r="AU6143">
            <v>0.61409999999999998</v>
          </cell>
        </row>
        <row r="6144">
          <cell r="AU6144">
            <v>0.61419999999999997</v>
          </cell>
        </row>
        <row r="6145">
          <cell r="AU6145">
            <v>0.61429999999999996</v>
          </cell>
        </row>
        <row r="6146">
          <cell r="AU6146">
            <v>0.61439999999999995</v>
          </cell>
        </row>
        <row r="6147">
          <cell r="AU6147">
            <v>0.61450000000000005</v>
          </cell>
        </row>
        <row r="6148">
          <cell r="AU6148">
            <v>0.61460000000000004</v>
          </cell>
        </row>
        <row r="6149">
          <cell r="AU6149">
            <v>0.61470000000000002</v>
          </cell>
        </row>
        <row r="6150">
          <cell r="AU6150">
            <v>0.61480000000000001</v>
          </cell>
        </row>
        <row r="6151">
          <cell r="AU6151">
            <v>0.6149</v>
          </cell>
        </row>
        <row r="6152">
          <cell r="AU6152">
            <v>0.61499999999999999</v>
          </cell>
        </row>
        <row r="6153">
          <cell r="AU6153">
            <v>0.61509999999999998</v>
          </cell>
        </row>
        <row r="6154">
          <cell r="AU6154">
            <v>0.61519999999999997</v>
          </cell>
        </row>
        <row r="6155">
          <cell r="AU6155">
            <v>0.61529999999999996</v>
          </cell>
        </row>
        <row r="6156">
          <cell r="AU6156">
            <v>0.61539999999999995</v>
          </cell>
        </row>
        <row r="6157">
          <cell r="AU6157">
            <v>0.61550000000000005</v>
          </cell>
        </row>
        <row r="6158">
          <cell r="AU6158">
            <v>0.61560000000000004</v>
          </cell>
        </row>
        <row r="6159">
          <cell r="AU6159">
            <v>0.61570000000000003</v>
          </cell>
        </row>
        <row r="6160">
          <cell r="AU6160">
            <v>0.61580000000000001</v>
          </cell>
        </row>
        <row r="6161">
          <cell r="AU6161">
            <v>0.6159</v>
          </cell>
        </row>
        <row r="6162">
          <cell r="AU6162">
            <v>0.61599999999999999</v>
          </cell>
        </row>
        <row r="6163">
          <cell r="AU6163">
            <v>0.61609999999999998</v>
          </cell>
        </row>
        <row r="6164">
          <cell r="AU6164">
            <v>0.61619999999999997</v>
          </cell>
        </row>
        <row r="6165">
          <cell r="AU6165">
            <v>0.61629999999999996</v>
          </cell>
        </row>
        <row r="6166">
          <cell r="AU6166">
            <v>0.61639999999999995</v>
          </cell>
        </row>
        <row r="6167">
          <cell r="AU6167">
            <v>0.61650000000000005</v>
          </cell>
        </row>
        <row r="6168">
          <cell r="AU6168">
            <v>0.61660000000000004</v>
          </cell>
        </row>
        <row r="6169">
          <cell r="AU6169">
            <v>0.61670000000000003</v>
          </cell>
        </row>
        <row r="6170">
          <cell r="AU6170">
            <v>0.61680000000000001</v>
          </cell>
        </row>
        <row r="6171">
          <cell r="AU6171">
            <v>0.6169</v>
          </cell>
        </row>
        <row r="6172">
          <cell r="AU6172">
            <v>0.61699999999999999</v>
          </cell>
        </row>
        <row r="6173">
          <cell r="AU6173">
            <v>0.61709999999999998</v>
          </cell>
        </row>
        <row r="6174">
          <cell r="AU6174">
            <v>0.61719999999999997</v>
          </cell>
        </row>
        <row r="6175">
          <cell r="AU6175">
            <v>0.61729999999999996</v>
          </cell>
        </row>
        <row r="6176">
          <cell r="AU6176">
            <v>0.61739999999999995</v>
          </cell>
        </row>
        <row r="6177">
          <cell r="AU6177">
            <v>0.61750000000000005</v>
          </cell>
        </row>
        <row r="6178">
          <cell r="AU6178">
            <v>0.61760000000000004</v>
          </cell>
        </row>
        <row r="6179">
          <cell r="AU6179">
            <v>0.61770000000000003</v>
          </cell>
        </row>
        <row r="6180">
          <cell r="AU6180">
            <v>0.61780000000000002</v>
          </cell>
        </row>
        <row r="6181">
          <cell r="AU6181">
            <v>0.6179</v>
          </cell>
        </row>
        <row r="6182">
          <cell r="AU6182">
            <v>0.61799999999999999</v>
          </cell>
        </row>
        <row r="6183">
          <cell r="AU6183">
            <v>0.61809999999999998</v>
          </cell>
        </row>
        <row r="6184">
          <cell r="AU6184">
            <v>0.61819999999999997</v>
          </cell>
        </row>
        <row r="6185">
          <cell r="AU6185">
            <v>0.61829999999999996</v>
          </cell>
        </row>
        <row r="6186">
          <cell r="AU6186">
            <v>0.61839999999999995</v>
          </cell>
        </row>
        <row r="6187">
          <cell r="AU6187">
            <v>0.61850000000000005</v>
          </cell>
        </row>
        <row r="6188">
          <cell r="AU6188">
            <v>0.61860000000000004</v>
          </cell>
        </row>
        <row r="6189">
          <cell r="AU6189">
            <v>0.61870000000000003</v>
          </cell>
        </row>
        <row r="6190">
          <cell r="AU6190">
            <v>0.61880000000000002</v>
          </cell>
        </row>
        <row r="6191">
          <cell r="AU6191">
            <v>0.61890000000000001</v>
          </cell>
        </row>
        <row r="6192">
          <cell r="AU6192">
            <v>0.61899999999999999</v>
          </cell>
        </row>
        <row r="6193">
          <cell r="AU6193">
            <v>0.61909999999999998</v>
          </cell>
        </row>
        <row r="6194">
          <cell r="AU6194">
            <v>0.61919999999999997</v>
          </cell>
        </row>
        <row r="6195">
          <cell r="AU6195">
            <v>0.61929999999999996</v>
          </cell>
        </row>
        <row r="6196">
          <cell r="AU6196">
            <v>0.61939999999999995</v>
          </cell>
        </row>
        <row r="6197">
          <cell r="AU6197">
            <v>0.61950000000000005</v>
          </cell>
        </row>
        <row r="6198">
          <cell r="AU6198">
            <v>0.61960000000000004</v>
          </cell>
        </row>
        <row r="6199">
          <cell r="AU6199">
            <v>0.61970000000000003</v>
          </cell>
        </row>
        <row r="6200">
          <cell r="AU6200">
            <v>0.61980000000000002</v>
          </cell>
        </row>
        <row r="6201">
          <cell r="AU6201">
            <v>0.61990000000000001</v>
          </cell>
        </row>
        <row r="6202">
          <cell r="AU6202">
            <v>0.62</v>
          </cell>
        </row>
        <row r="6203">
          <cell r="AU6203">
            <v>0.62009999999999998</v>
          </cell>
        </row>
        <row r="6204">
          <cell r="AU6204">
            <v>0.62019999999999997</v>
          </cell>
        </row>
        <row r="6205">
          <cell r="AU6205">
            <v>0.62029999999999996</v>
          </cell>
        </row>
        <row r="6206">
          <cell r="AU6206">
            <v>0.62039999999999995</v>
          </cell>
        </row>
        <row r="6207">
          <cell r="AU6207">
            <v>0.62050000000000005</v>
          </cell>
        </row>
        <row r="6208">
          <cell r="AU6208">
            <v>0.62060000000000004</v>
          </cell>
        </row>
        <row r="6209">
          <cell r="AU6209">
            <v>0.62070000000000003</v>
          </cell>
        </row>
        <row r="6210">
          <cell r="AU6210">
            <v>0.62080000000000002</v>
          </cell>
        </row>
        <row r="6211">
          <cell r="AU6211">
            <v>0.62090000000000001</v>
          </cell>
        </row>
        <row r="6212">
          <cell r="AU6212">
            <v>0.621</v>
          </cell>
        </row>
        <row r="6213">
          <cell r="AU6213">
            <v>0.62109999999999999</v>
          </cell>
        </row>
        <row r="6214">
          <cell r="AU6214">
            <v>0.62119999999999997</v>
          </cell>
        </row>
        <row r="6215">
          <cell r="AU6215">
            <v>0.62129999999999996</v>
          </cell>
        </row>
        <row r="6216">
          <cell r="AU6216">
            <v>0.62139999999999995</v>
          </cell>
        </row>
        <row r="6217">
          <cell r="AU6217">
            <v>0.62150000000000005</v>
          </cell>
        </row>
        <row r="6218">
          <cell r="AU6218">
            <v>0.62160000000000004</v>
          </cell>
        </row>
        <row r="6219">
          <cell r="AU6219">
            <v>0.62170000000000003</v>
          </cell>
        </row>
        <row r="6220">
          <cell r="AU6220">
            <v>0.62180000000000002</v>
          </cell>
        </row>
        <row r="6221">
          <cell r="AU6221">
            <v>0.62190000000000001</v>
          </cell>
        </row>
        <row r="6222">
          <cell r="AU6222">
            <v>0.622</v>
          </cell>
        </row>
        <row r="6223">
          <cell r="AU6223">
            <v>0.62209999999999999</v>
          </cell>
        </row>
        <row r="6224">
          <cell r="AU6224">
            <v>0.62219999999999998</v>
          </cell>
        </row>
        <row r="6225">
          <cell r="AU6225">
            <v>0.62229999999999996</v>
          </cell>
        </row>
        <row r="6226">
          <cell r="AU6226">
            <v>0.62239999999999995</v>
          </cell>
        </row>
        <row r="6227">
          <cell r="AU6227">
            <v>0.62250000000000005</v>
          </cell>
        </row>
        <row r="6228">
          <cell r="AU6228">
            <v>0.62260000000000004</v>
          </cell>
        </row>
        <row r="6229">
          <cell r="AU6229">
            <v>0.62270000000000003</v>
          </cell>
        </row>
        <row r="6230">
          <cell r="AU6230">
            <v>0.62280000000000002</v>
          </cell>
        </row>
        <row r="6231">
          <cell r="AU6231">
            <v>0.62290000000000001</v>
          </cell>
        </row>
        <row r="6232">
          <cell r="AU6232">
            <v>0.623</v>
          </cell>
        </row>
        <row r="6233">
          <cell r="AU6233">
            <v>0.62309999999999999</v>
          </cell>
        </row>
        <row r="6234">
          <cell r="AU6234">
            <v>0.62319999999999998</v>
          </cell>
        </row>
        <row r="6235">
          <cell r="AU6235">
            <v>0.62329999999999997</v>
          </cell>
        </row>
        <row r="6236">
          <cell r="AU6236">
            <v>0.62339999999999995</v>
          </cell>
        </row>
        <row r="6237">
          <cell r="AU6237">
            <v>0.62350000000000005</v>
          </cell>
        </row>
        <row r="6238">
          <cell r="AU6238">
            <v>0.62360000000000004</v>
          </cell>
        </row>
        <row r="6239">
          <cell r="AU6239">
            <v>0.62370000000000003</v>
          </cell>
        </row>
        <row r="6240">
          <cell r="AU6240">
            <v>0.62380000000000002</v>
          </cell>
        </row>
        <row r="6241">
          <cell r="AU6241">
            <v>0.62390000000000001</v>
          </cell>
        </row>
        <row r="6242">
          <cell r="AU6242">
            <v>0.624</v>
          </cell>
        </row>
        <row r="6243">
          <cell r="AU6243">
            <v>0.62409999999999999</v>
          </cell>
        </row>
        <row r="6244">
          <cell r="AU6244">
            <v>0.62419999999999998</v>
          </cell>
        </row>
        <row r="6245">
          <cell r="AU6245">
            <v>0.62429999999999997</v>
          </cell>
        </row>
        <row r="6246">
          <cell r="AU6246">
            <v>0.62439999999999996</v>
          </cell>
        </row>
        <row r="6247">
          <cell r="AU6247">
            <v>0.62450000000000006</v>
          </cell>
        </row>
        <row r="6248">
          <cell r="AU6248">
            <v>0.62460000000000004</v>
          </cell>
        </row>
        <row r="6249">
          <cell r="AU6249">
            <v>0.62470000000000003</v>
          </cell>
        </row>
        <row r="6250">
          <cell r="AU6250">
            <v>0.62480000000000002</v>
          </cell>
        </row>
        <row r="6251">
          <cell r="AU6251">
            <v>0.62490000000000001</v>
          </cell>
        </row>
        <row r="6252">
          <cell r="AU6252">
            <v>0.625</v>
          </cell>
        </row>
        <row r="6253">
          <cell r="AU6253">
            <v>0.62509999999999999</v>
          </cell>
        </row>
        <row r="6254">
          <cell r="AU6254">
            <v>0.62519999999999998</v>
          </cell>
        </row>
        <row r="6255">
          <cell r="AU6255">
            <v>0.62529999999999997</v>
          </cell>
        </row>
        <row r="6256">
          <cell r="AU6256">
            <v>0.62539999999999996</v>
          </cell>
        </row>
        <row r="6257">
          <cell r="AU6257">
            <v>0.62549999999999994</v>
          </cell>
        </row>
        <row r="6258">
          <cell r="AU6258">
            <v>0.62560000000000004</v>
          </cell>
        </row>
        <row r="6259">
          <cell r="AU6259">
            <v>0.62570000000000003</v>
          </cell>
        </row>
        <row r="6260">
          <cell r="AU6260">
            <v>0.62580000000000002</v>
          </cell>
        </row>
        <row r="6261">
          <cell r="AU6261">
            <v>0.62590000000000001</v>
          </cell>
        </row>
        <row r="6262">
          <cell r="AU6262">
            <v>0.626</v>
          </cell>
        </row>
        <row r="6263">
          <cell r="AU6263">
            <v>0.62609999999999999</v>
          </cell>
        </row>
        <row r="6264">
          <cell r="AU6264">
            <v>0.62619999999999998</v>
          </cell>
        </row>
        <row r="6265">
          <cell r="AU6265">
            <v>0.62629999999999997</v>
          </cell>
        </row>
        <row r="6266">
          <cell r="AU6266">
            <v>0.62639999999999996</v>
          </cell>
        </row>
        <row r="6267">
          <cell r="AU6267">
            <v>0.62649999999999995</v>
          </cell>
        </row>
        <row r="6268">
          <cell r="AU6268">
            <v>0.62660000000000005</v>
          </cell>
        </row>
        <row r="6269">
          <cell r="AU6269">
            <v>0.62670000000000003</v>
          </cell>
        </row>
        <row r="6270">
          <cell r="AU6270">
            <v>0.62680000000000002</v>
          </cell>
        </row>
        <row r="6271">
          <cell r="AU6271">
            <v>0.62690000000000001</v>
          </cell>
        </row>
        <row r="6272">
          <cell r="AU6272">
            <v>0.627</v>
          </cell>
        </row>
        <row r="6273">
          <cell r="AU6273">
            <v>0.62709999999999999</v>
          </cell>
        </row>
        <row r="6274">
          <cell r="AU6274">
            <v>0.62719999999999998</v>
          </cell>
        </row>
        <row r="6275">
          <cell r="AU6275">
            <v>0.62729999999999997</v>
          </cell>
        </row>
        <row r="6276">
          <cell r="AU6276">
            <v>0.62739999999999996</v>
          </cell>
        </row>
        <row r="6277">
          <cell r="AU6277">
            <v>0.62749999999999995</v>
          </cell>
        </row>
        <row r="6278">
          <cell r="AU6278">
            <v>0.62760000000000005</v>
          </cell>
        </row>
        <row r="6279">
          <cell r="AU6279">
            <v>0.62770000000000004</v>
          </cell>
        </row>
        <row r="6280">
          <cell r="AU6280">
            <v>0.62780000000000002</v>
          </cell>
        </row>
        <row r="6281">
          <cell r="AU6281">
            <v>0.62790000000000001</v>
          </cell>
        </row>
        <row r="6282">
          <cell r="AU6282">
            <v>0.628</v>
          </cell>
        </row>
        <row r="6283">
          <cell r="AU6283">
            <v>0.62809999999999999</v>
          </cell>
        </row>
        <row r="6284">
          <cell r="AU6284">
            <v>0.62819999999999998</v>
          </cell>
        </row>
        <row r="6285">
          <cell r="AU6285">
            <v>0.62829999999999997</v>
          </cell>
        </row>
        <row r="6286">
          <cell r="AU6286">
            <v>0.62839999999999996</v>
          </cell>
        </row>
        <row r="6287">
          <cell r="AU6287">
            <v>0.62849999999999995</v>
          </cell>
        </row>
        <row r="6288">
          <cell r="AU6288">
            <v>0.62860000000000005</v>
          </cell>
        </row>
        <row r="6289">
          <cell r="AU6289">
            <v>0.62870000000000004</v>
          </cell>
        </row>
        <row r="6290">
          <cell r="AU6290">
            <v>0.62880000000000003</v>
          </cell>
        </row>
        <row r="6291">
          <cell r="AU6291">
            <v>0.62890000000000001</v>
          </cell>
        </row>
        <row r="6292">
          <cell r="AU6292">
            <v>0.629</v>
          </cell>
        </row>
        <row r="6293">
          <cell r="AU6293">
            <v>0.62909999999999999</v>
          </cell>
        </row>
        <row r="6294">
          <cell r="AU6294">
            <v>0.62919999999999998</v>
          </cell>
        </row>
        <row r="6295">
          <cell r="AU6295">
            <v>0.62929999999999997</v>
          </cell>
        </row>
        <row r="6296">
          <cell r="AU6296">
            <v>0.62939999999999996</v>
          </cell>
        </row>
        <row r="6297">
          <cell r="AU6297">
            <v>0.62949999999999995</v>
          </cell>
        </row>
        <row r="6298">
          <cell r="AU6298">
            <v>0.62960000000000005</v>
          </cell>
        </row>
        <row r="6299">
          <cell r="AU6299">
            <v>0.62970000000000004</v>
          </cell>
        </row>
        <row r="6300">
          <cell r="AU6300">
            <v>0.62980000000000003</v>
          </cell>
        </row>
        <row r="6301">
          <cell r="AU6301">
            <v>0.62990000000000002</v>
          </cell>
        </row>
        <row r="6302">
          <cell r="AU6302">
            <v>0.63</v>
          </cell>
        </row>
        <row r="6303">
          <cell r="AU6303">
            <v>0.63009999999999999</v>
          </cell>
        </row>
        <row r="6304">
          <cell r="AU6304">
            <v>0.63019999999999998</v>
          </cell>
        </row>
        <row r="6305">
          <cell r="AU6305">
            <v>0.63029999999999997</v>
          </cell>
        </row>
        <row r="6306">
          <cell r="AU6306">
            <v>0.63039999999999996</v>
          </cell>
        </row>
        <row r="6307">
          <cell r="AU6307">
            <v>0.63049999999999995</v>
          </cell>
        </row>
        <row r="6308">
          <cell r="AU6308">
            <v>0.63060000000000005</v>
          </cell>
        </row>
        <row r="6309">
          <cell r="AU6309">
            <v>0.63070000000000004</v>
          </cell>
        </row>
        <row r="6310">
          <cell r="AU6310">
            <v>0.63080000000000003</v>
          </cell>
        </row>
        <row r="6311">
          <cell r="AU6311">
            <v>0.63090000000000002</v>
          </cell>
        </row>
        <row r="6312">
          <cell r="AU6312">
            <v>0.63100000000000001</v>
          </cell>
        </row>
        <row r="6313">
          <cell r="AU6313">
            <v>0.63109999999999999</v>
          </cell>
        </row>
        <row r="6314">
          <cell r="AU6314">
            <v>0.63119999999999998</v>
          </cell>
        </row>
        <row r="6315">
          <cell r="AU6315">
            <v>0.63129999999999997</v>
          </cell>
        </row>
        <row r="6316">
          <cell r="AU6316">
            <v>0.63139999999999996</v>
          </cell>
        </row>
        <row r="6317">
          <cell r="AU6317">
            <v>0.63149999999999995</v>
          </cell>
        </row>
        <row r="6318">
          <cell r="AU6318">
            <v>0.63160000000000005</v>
          </cell>
        </row>
        <row r="6319">
          <cell r="AU6319">
            <v>0.63170000000000004</v>
          </cell>
        </row>
        <row r="6320">
          <cell r="AU6320">
            <v>0.63180000000000003</v>
          </cell>
        </row>
        <row r="6321">
          <cell r="AU6321">
            <v>0.63190000000000002</v>
          </cell>
        </row>
        <row r="6322">
          <cell r="AU6322">
            <v>0.63200000000000001</v>
          </cell>
        </row>
        <row r="6323">
          <cell r="AU6323">
            <v>0.6321</v>
          </cell>
        </row>
        <row r="6324">
          <cell r="AU6324">
            <v>0.63219999999999998</v>
          </cell>
        </row>
        <row r="6325">
          <cell r="AU6325">
            <v>0.63229999999999997</v>
          </cell>
        </row>
        <row r="6326">
          <cell r="AU6326">
            <v>0.63239999999999996</v>
          </cell>
        </row>
        <row r="6327">
          <cell r="AU6327">
            <v>0.63249999999999995</v>
          </cell>
        </row>
        <row r="6328">
          <cell r="AU6328">
            <v>0.63260000000000005</v>
          </cell>
        </row>
        <row r="6329">
          <cell r="AU6329">
            <v>0.63270000000000004</v>
          </cell>
        </row>
        <row r="6330">
          <cell r="AU6330">
            <v>0.63280000000000003</v>
          </cell>
        </row>
        <row r="6331">
          <cell r="AU6331">
            <v>0.63290000000000002</v>
          </cell>
        </row>
        <row r="6332">
          <cell r="AU6332">
            <v>0.63300000000000001</v>
          </cell>
        </row>
        <row r="6333">
          <cell r="AU6333">
            <v>0.6331</v>
          </cell>
        </row>
        <row r="6334">
          <cell r="AU6334">
            <v>0.63319999999999999</v>
          </cell>
        </row>
        <row r="6335">
          <cell r="AU6335">
            <v>0.63329999999999997</v>
          </cell>
        </row>
        <row r="6336">
          <cell r="AU6336">
            <v>0.63339999999999996</v>
          </cell>
        </row>
        <row r="6337">
          <cell r="AU6337">
            <v>0.63349999999999995</v>
          </cell>
        </row>
        <row r="6338">
          <cell r="AU6338">
            <v>0.63360000000000005</v>
          </cell>
        </row>
        <row r="6339">
          <cell r="AU6339">
            <v>0.63370000000000004</v>
          </cell>
        </row>
        <row r="6340">
          <cell r="AU6340">
            <v>0.63380000000000003</v>
          </cell>
        </row>
        <row r="6341">
          <cell r="AU6341">
            <v>0.63390000000000002</v>
          </cell>
        </row>
        <row r="6342">
          <cell r="AU6342">
            <v>0.63400000000000001</v>
          </cell>
        </row>
        <row r="6343">
          <cell r="AU6343">
            <v>0.6341</v>
          </cell>
        </row>
        <row r="6344">
          <cell r="AU6344">
            <v>0.63419999999999999</v>
          </cell>
        </row>
        <row r="6345">
          <cell r="AU6345">
            <v>0.63429999999999997</v>
          </cell>
        </row>
        <row r="6346">
          <cell r="AU6346">
            <v>0.63439999999999996</v>
          </cell>
        </row>
        <row r="6347">
          <cell r="AU6347">
            <v>0.63449999999999995</v>
          </cell>
        </row>
        <row r="6348">
          <cell r="AU6348">
            <v>0.63460000000000005</v>
          </cell>
        </row>
        <row r="6349">
          <cell r="AU6349">
            <v>0.63470000000000004</v>
          </cell>
        </row>
        <row r="6350">
          <cell r="AU6350">
            <v>0.63480000000000003</v>
          </cell>
        </row>
        <row r="6351">
          <cell r="AU6351">
            <v>0.63490000000000002</v>
          </cell>
        </row>
        <row r="6352">
          <cell r="AU6352">
            <v>0.63500000000000001</v>
          </cell>
        </row>
        <row r="6353">
          <cell r="AU6353">
            <v>0.6351</v>
          </cell>
        </row>
        <row r="6354">
          <cell r="AU6354">
            <v>0.63519999999999999</v>
          </cell>
        </row>
        <row r="6355">
          <cell r="AU6355">
            <v>0.63529999999999998</v>
          </cell>
        </row>
        <row r="6356">
          <cell r="AU6356">
            <v>0.63539999999999996</v>
          </cell>
        </row>
        <row r="6357">
          <cell r="AU6357">
            <v>0.63549999999999995</v>
          </cell>
        </row>
        <row r="6358">
          <cell r="AU6358">
            <v>0.63560000000000005</v>
          </cell>
        </row>
        <row r="6359">
          <cell r="AU6359">
            <v>0.63570000000000004</v>
          </cell>
        </row>
        <row r="6360">
          <cell r="AU6360">
            <v>0.63580000000000003</v>
          </cell>
        </row>
        <row r="6361">
          <cell r="AU6361">
            <v>0.63590000000000002</v>
          </cell>
        </row>
        <row r="6362">
          <cell r="AU6362">
            <v>0.63600000000000001</v>
          </cell>
        </row>
        <row r="6363">
          <cell r="AU6363">
            <v>0.6361</v>
          </cell>
        </row>
        <row r="6364">
          <cell r="AU6364">
            <v>0.63619999999999999</v>
          </cell>
        </row>
        <row r="6365">
          <cell r="AU6365">
            <v>0.63629999999999998</v>
          </cell>
        </row>
        <row r="6366">
          <cell r="AU6366">
            <v>0.63639999999999997</v>
          </cell>
        </row>
        <row r="6367">
          <cell r="AU6367">
            <v>0.63649999999999995</v>
          </cell>
        </row>
        <row r="6368">
          <cell r="AU6368">
            <v>0.63660000000000005</v>
          </cell>
        </row>
        <row r="6369">
          <cell r="AU6369">
            <v>0.63670000000000004</v>
          </cell>
        </row>
        <row r="6370">
          <cell r="AU6370">
            <v>0.63680000000000003</v>
          </cell>
        </row>
        <row r="6371">
          <cell r="AU6371">
            <v>0.63690000000000002</v>
          </cell>
        </row>
        <row r="6372">
          <cell r="AU6372">
            <v>0.63700000000000001</v>
          </cell>
        </row>
        <row r="6373">
          <cell r="AU6373">
            <v>0.6371</v>
          </cell>
        </row>
        <row r="6374">
          <cell r="AU6374">
            <v>0.63719999999999999</v>
          </cell>
        </row>
        <row r="6375">
          <cell r="AU6375">
            <v>0.63729999999999998</v>
          </cell>
        </row>
        <row r="6376">
          <cell r="AU6376">
            <v>0.63739999999999997</v>
          </cell>
        </row>
        <row r="6377">
          <cell r="AU6377">
            <v>0.63749999999999996</v>
          </cell>
        </row>
        <row r="6378">
          <cell r="AU6378">
            <v>0.63759999999999994</v>
          </cell>
        </row>
        <row r="6379">
          <cell r="AU6379">
            <v>0.63770000000000004</v>
          </cell>
        </row>
        <row r="6380">
          <cell r="AU6380">
            <v>0.63780000000000003</v>
          </cell>
        </row>
        <row r="6381">
          <cell r="AU6381">
            <v>0.63790000000000002</v>
          </cell>
        </row>
        <row r="6382">
          <cell r="AU6382">
            <v>0.63800000000000001</v>
          </cell>
        </row>
        <row r="6383">
          <cell r="AU6383">
            <v>0.6381</v>
          </cell>
        </row>
        <row r="6384">
          <cell r="AU6384">
            <v>0.63819999999999999</v>
          </cell>
        </row>
        <row r="6385">
          <cell r="AU6385">
            <v>0.63829999999999998</v>
          </cell>
        </row>
        <row r="6386">
          <cell r="AU6386">
            <v>0.63839999999999997</v>
          </cell>
        </row>
        <row r="6387">
          <cell r="AU6387">
            <v>0.63849999999999996</v>
          </cell>
        </row>
        <row r="6388">
          <cell r="AU6388">
            <v>0.63859999999999995</v>
          </cell>
        </row>
        <row r="6389">
          <cell r="AU6389">
            <v>0.63870000000000005</v>
          </cell>
        </row>
        <row r="6390">
          <cell r="AU6390">
            <v>0.63880000000000003</v>
          </cell>
        </row>
        <row r="6391">
          <cell r="AU6391">
            <v>0.63890000000000002</v>
          </cell>
        </row>
        <row r="6392">
          <cell r="AU6392">
            <v>0.63900000000000001</v>
          </cell>
        </row>
        <row r="6393">
          <cell r="AU6393">
            <v>0.6391</v>
          </cell>
        </row>
        <row r="6394">
          <cell r="AU6394">
            <v>0.63919999999999999</v>
          </cell>
        </row>
        <row r="6395">
          <cell r="AU6395">
            <v>0.63929999999999998</v>
          </cell>
        </row>
        <row r="6396">
          <cell r="AU6396">
            <v>0.63939999999999997</v>
          </cell>
        </row>
        <row r="6397">
          <cell r="AU6397">
            <v>0.63949999999999996</v>
          </cell>
        </row>
        <row r="6398">
          <cell r="AU6398">
            <v>0.63959999999999995</v>
          </cell>
        </row>
        <row r="6399">
          <cell r="AU6399">
            <v>0.63970000000000005</v>
          </cell>
        </row>
        <row r="6400">
          <cell r="AU6400">
            <v>0.63980000000000004</v>
          </cell>
        </row>
        <row r="6401">
          <cell r="AU6401">
            <v>0.63990000000000002</v>
          </cell>
        </row>
        <row r="6402">
          <cell r="AU6402">
            <v>0.64</v>
          </cell>
        </row>
        <row r="6403">
          <cell r="AU6403">
            <v>0.6401</v>
          </cell>
        </row>
        <row r="6404">
          <cell r="AU6404">
            <v>0.64019999999999999</v>
          </cell>
        </row>
        <row r="6405">
          <cell r="AU6405">
            <v>0.64029999999999998</v>
          </cell>
        </row>
        <row r="6406">
          <cell r="AU6406">
            <v>0.64039999999999997</v>
          </cell>
        </row>
        <row r="6407">
          <cell r="AU6407">
            <v>0.64049999999999996</v>
          </cell>
        </row>
        <row r="6408">
          <cell r="AU6408">
            <v>0.64059999999999995</v>
          </cell>
        </row>
        <row r="6409">
          <cell r="AU6409">
            <v>0.64070000000000005</v>
          </cell>
        </row>
        <row r="6410">
          <cell r="AU6410">
            <v>0.64080000000000004</v>
          </cell>
        </row>
        <row r="6411">
          <cell r="AU6411">
            <v>0.64090000000000003</v>
          </cell>
        </row>
        <row r="6412">
          <cell r="AU6412">
            <v>0.64100000000000001</v>
          </cell>
        </row>
        <row r="6413">
          <cell r="AU6413">
            <v>0.6411</v>
          </cell>
        </row>
        <row r="6414">
          <cell r="AU6414">
            <v>0.64119999999999999</v>
          </cell>
        </row>
        <row r="6415">
          <cell r="AU6415">
            <v>0.64129999999999998</v>
          </cell>
        </row>
        <row r="6416">
          <cell r="AU6416">
            <v>0.64139999999999997</v>
          </cell>
        </row>
        <row r="6417">
          <cell r="AU6417">
            <v>0.64149999999999996</v>
          </cell>
        </row>
        <row r="6418">
          <cell r="AU6418">
            <v>0.64159999999999995</v>
          </cell>
        </row>
        <row r="6419">
          <cell r="AU6419">
            <v>0.64170000000000005</v>
          </cell>
        </row>
        <row r="6420">
          <cell r="AU6420">
            <v>0.64180000000000004</v>
          </cell>
        </row>
        <row r="6421">
          <cell r="AU6421">
            <v>0.64190000000000003</v>
          </cell>
        </row>
        <row r="6422">
          <cell r="AU6422">
            <v>0.64200000000000002</v>
          </cell>
        </row>
        <row r="6423">
          <cell r="AU6423">
            <v>0.6421</v>
          </cell>
        </row>
        <row r="6424">
          <cell r="AU6424">
            <v>0.64219999999999999</v>
          </cell>
        </row>
        <row r="6425">
          <cell r="AU6425">
            <v>0.64229999999999998</v>
          </cell>
        </row>
        <row r="6426">
          <cell r="AU6426">
            <v>0.64239999999999997</v>
          </cell>
        </row>
        <row r="6427">
          <cell r="AU6427">
            <v>0.64249999999999996</v>
          </cell>
        </row>
        <row r="6428">
          <cell r="AU6428">
            <v>0.64259999999999995</v>
          </cell>
        </row>
        <row r="6429">
          <cell r="AU6429">
            <v>0.64270000000000005</v>
          </cell>
        </row>
        <row r="6430">
          <cell r="AU6430">
            <v>0.64280000000000004</v>
          </cell>
        </row>
        <row r="6431">
          <cell r="AU6431">
            <v>0.64290000000000003</v>
          </cell>
        </row>
        <row r="6432">
          <cell r="AU6432">
            <v>0.64300000000000002</v>
          </cell>
        </row>
        <row r="6433">
          <cell r="AU6433">
            <v>0.6431</v>
          </cell>
        </row>
        <row r="6434">
          <cell r="AU6434">
            <v>0.64319999999999999</v>
          </cell>
        </row>
        <row r="6435">
          <cell r="AU6435">
            <v>0.64329999999999998</v>
          </cell>
        </row>
        <row r="6436">
          <cell r="AU6436">
            <v>0.64339999999999997</v>
          </cell>
        </row>
        <row r="6437">
          <cell r="AU6437">
            <v>0.64349999999999996</v>
          </cell>
        </row>
        <row r="6438">
          <cell r="AU6438">
            <v>0.64359999999999995</v>
          </cell>
        </row>
        <row r="6439">
          <cell r="AU6439">
            <v>0.64370000000000005</v>
          </cell>
        </row>
        <row r="6440">
          <cell r="AU6440">
            <v>0.64380000000000004</v>
          </cell>
        </row>
        <row r="6441">
          <cell r="AU6441">
            <v>0.64390000000000003</v>
          </cell>
        </row>
        <row r="6442">
          <cell r="AU6442">
            <v>0.64400000000000002</v>
          </cell>
        </row>
        <row r="6443">
          <cell r="AU6443">
            <v>0.64410000000000001</v>
          </cell>
        </row>
        <row r="6444">
          <cell r="AU6444">
            <v>0.64419999999999999</v>
          </cell>
        </row>
        <row r="6445">
          <cell r="AU6445">
            <v>0.64429999999999998</v>
          </cell>
        </row>
        <row r="6446">
          <cell r="AU6446">
            <v>0.64439999999999997</v>
          </cell>
        </row>
        <row r="6447">
          <cell r="AU6447">
            <v>0.64449999999999996</v>
          </cell>
        </row>
        <row r="6448">
          <cell r="AU6448">
            <v>0.64459999999999995</v>
          </cell>
        </row>
        <row r="6449">
          <cell r="AU6449">
            <v>0.64470000000000005</v>
          </cell>
        </row>
        <row r="6450">
          <cell r="AU6450">
            <v>0.64480000000000004</v>
          </cell>
        </row>
        <row r="6451">
          <cell r="AU6451">
            <v>0.64490000000000003</v>
          </cell>
        </row>
        <row r="6452">
          <cell r="AU6452">
            <v>0.64500000000000002</v>
          </cell>
        </row>
        <row r="6453">
          <cell r="AU6453">
            <v>0.64510000000000001</v>
          </cell>
        </row>
        <row r="6454">
          <cell r="AU6454">
            <v>0.6452</v>
          </cell>
        </row>
        <row r="6455">
          <cell r="AU6455">
            <v>0.64529999999999998</v>
          </cell>
        </row>
        <row r="6456">
          <cell r="AU6456">
            <v>0.64539999999999997</v>
          </cell>
        </row>
        <row r="6457">
          <cell r="AU6457">
            <v>0.64549999999999996</v>
          </cell>
        </row>
        <row r="6458">
          <cell r="AU6458">
            <v>0.64559999999999995</v>
          </cell>
        </row>
        <row r="6459">
          <cell r="AU6459">
            <v>0.64570000000000005</v>
          </cell>
        </row>
        <row r="6460">
          <cell r="AU6460">
            <v>0.64580000000000004</v>
          </cell>
        </row>
        <row r="6461">
          <cell r="AU6461">
            <v>0.64590000000000003</v>
          </cell>
        </row>
        <row r="6462">
          <cell r="AU6462">
            <v>0.64600000000000002</v>
          </cell>
        </row>
        <row r="6463">
          <cell r="AU6463">
            <v>0.64610000000000001</v>
          </cell>
        </row>
        <row r="6464">
          <cell r="AU6464">
            <v>0.6462</v>
          </cell>
        </row>
        <row r="6465">
          <cell r="AU6465">
            <v>0.64629999999999999</v>
          </cell>
        </row>
        <row r="6466">
          <cell r="AU6466">
            <v>0.64639999999999997</v>
          </cell>
        </row>
        <row r="6467">
          <cell r="AU6467">
            <v>0.64649999999999996</v>
          </cell>
        </row>
        <row r="6468">
          <cell r="AU6468">
            <v>0.64659999999999995</v>
          </cell>
        </row>
        <row r="6469">
          <cell r="AU6469">
            <v>0.64670000000000005</v>
          </cell>
        </row>
        <row r="6470">
          <cell r="AU6470">
            <v>0.64680000000000004</v>
          </cell>
        </row>
        <row r="6471">
          <cell r="AU6471">
            <v>0.64690000000000003</v>
          </cell>
        </row>
        <row r="6472">
          <cell r="AU6472">
            <v>0.64700000000000002</v>
          </cell>
        </row>
        <row r="6473">
          <cell r="AU6473">
            <v>0.64710000000000001</v>
          </cell>
        </row>
        <row r="6474">
          <cell r="AU6474">
            <v>0.6472</v>
          </cell>
        </row>
        <row r="6475">
          <cell r="AU6475">
            <v>0.64729999999999999</v>
          </cell>
        </row>
        <row r="6476">
          <cell r="AU6476">
            <v>0.64739999999999998</v>
          </cell>
        </row>
        <row r="6477">
          <cell r="AU6477">
            <v>0.64749999999999996</v>
          </cell>
        </row>
        <row r="6478">
          <cell r="AU6478">
            <v>0.64759999999999995</v>
          </cell>
        </row>
        <row r="6479">
          <cell r="AU6479">
            <v>0.64770000000000005</v>
          </cell>
        </row>
        <row r="6480">
          <cell r="AU6480">
            <v>0.64780000000000004</v>
          </cell>
        </row>
        <row r="6481">
          <cell r="AU6481">
            <v>0.64790000000000003</v>
          </cell>
        </row>
        <row r="6482">
          <cell r="AU6482">
            <v>0.64800000000000002</v>
          </cell>
        </row>
        <row r="6483">
          <cell r="AU6483">
            <v>0.64810000000000001</v>
          </cell>
        </row>
        <row r="6484">
          <cell r="AU6484">
            <v>0.6482</v>
          </cell>
        </row>
        <row r="6485">
          <cell r="AU6485">
            <v>0.64829999999999999</v>
          </cell>
        </row>
        <row r="6486">
          <cell r="AU6486">
            <v>0.64839999999999998</v>
          </cell>
        </row>
        <row r="6487">
          <cell r="AU6487">
            <v>0.64849999999999997</v>
          </cell>
        </row>
        <row r="6488">
          <cell r="AU6488">
            <v>0.64859999999999995</v>
          </cell>
        </row>
        <row r="6489">
          <cell r="AU6489">
            <v>0.64870000000000005</v>
          </cell>
        </row>
        <row r="6490">
          <cell r="AU6490">
            <v>0.64880000000000004</v>
          </cell>
        </row>
        <row r="6491">
          <cell r="AU6491">
            <v>0.64890000000000003</v>
          </cell>
        </row>
        <row r="6492">
          <cell r="AU6492">
            <v>0.64900000000000002</v>
          </cell>
        </row>
        <row r="6493">
          <cell r="AU6493">
            <v>0.64910000000000001</v>
          </cell>
        </row>
        <row r="6494">
          <cell r="AU6494">
            <v>0.6492</v>
          </cell>
        </row>
        <row r="6495">
          <cell r="AU6495">
            <v>0.64929999999999999</v>
          </cell>
        </row>
        <row r="6496">
          <cell r="AU6496">
            <v>0.64939999999999998</v>
          </cell>
        </row>
        <row r="6497">
          <cell r="AU6497">
            <v>0.64949999999999997</v>
          </cell>
        </row>
        <row r="6498">
          <cell r="AU6498">
            <v>0.64959999999999996</v>
          </cell>
        </row>
        <row r="6499">
          <cell r="AU6499">
            <v>0.64970000000000006</v>
          </cell>
        </row>
        <row r="6500">
          <cell r="AU6500">
            <v>0.64980000000000004</v>
          </cell>
        </row>
        <row r="6501">
          <cell r="AU6501">
            <v>0.64990000000000003</v>
          </cell>
        </row>
        <row r="6502">
          <cell r="AU6502">
            <v>0.65</v>
          </cell>
        </row>
        <row r="6503">
          <cell r="AU6503">
            <v>0.65010000000000001</v>
          </cell>
        </row>
        <row r="6504">
          <cell r="AU6504">
            <v>0.6502</v>
          </cell>
        </row>
        <row r="6505">
          <cell r="AU6505">
            <v>0.65029999999999999</v>
          </cell>
        </row>
        <row r="6506">
          <cell r="AU6506">
            <v>0.65039999999999998</v>
          </cell>
        </row>
        <row r="6507">
          <cell r="AU6507">
            <v>0.65049999999999997</v>
          </cell>
        </row>
        <row r="6508">
          <cell r="AU6508">
            <v>0.65059999999999996</v>
          </cell>
        </row>
        <row r="6509">
          <cell r="AU6509">
            <v>0.65069999999999995</v>
          </cell>
        </row>
        <row r="6510">
          <cell r="AU6510">
            <v>0.65080000000000005</v>
          </cell>
        </row>
        <row r="6511">
          <cell r="AU6511">
            <v>0.65090000000000003</v>
          </cell>
        </row>
        <row r="6512">
          <cell r="AU6512">
            <v>0.65100000000000002</v>
          </cell>
        </row>
        <row r="6513">
          <cell r="AU6513">
            <v>0.65110000000000001</v>
          </cell>
        </row>
        <row r="6514">
          <cell r="AU6514">
            <v>0.6512</v>
          </cell>
        </row>
        <row r="6515">
          <cell r="AU6515">
            <v>0.65129999999999999</v>
          </cell>
        </row>
        <row r="6516">
          <cell r="AU6516">
            <v>0.65139999999999998</v>
          </cell>
        </row>
        <row r="6517">
          <cell r="AU6517">
            <v>0.65149999999999997</v>
          </cell>
        </row>
        <row r="6518">
          <cell r="AU6518">
            <v>0.65159999999999996</v>
          </cell>
        </row>
        <row r="6519">
          <cell r="AU6519">
            <v>0.65169999999999995</v>
          </cell>
        </row>
        <row r="6520">
          <cell r="AU6520">
            <v>0.65180000000000005</v>
          </cell>
        </row>
        <row r="6521">
          <cell r="AU6521">
            <v>0.65190000000000003</v>
          </cell>
        </row>
        <row r="6522">
          <cell r="AU6522">
            <v>0.65200000000000002</v>
          </cell>
        </row>
        <row r="6523">
          <cell r="AU6523">
            <v>0.65210000000000001</v>
          </cell>
        </row>
        <row r="6524">
          <cell r="AU6524">
            <v>0.6522</v>
          </cell>
        </row>
        <row r="6525">
          <cell r="AU6525">
            <v>0.65229999999999999</v>
          </cell>
        </row>
        <row r="6526">
          <cell r="AU6526">
            <v>0.65239999999999998</v>
          </cell>
        </row>
        <row r="6527">
          <cell r="AU6527">
            <v>0.65249999999999997</v>
          </cell>
        </row>
        <row r="6528">
          <cell r="AU6528">
            <v>0.65259999999999996</v>
          </cell>
        </row>
        <row r="6529">
          <cell r="AU6529">
            <v>0.65269999999999995</v>
          </cell>
        </row>
        <row r="6530">
          <cell r="AU6530">
            <v>0.65280000000000005</v>
          </cell>
        </row>
        <row r="6531">
          <cell r="AU6531">
            <v>0.65290000000000004</v>
          </cell>
        </row>
        <row r="6532">
          <cell r="AU6532">
            <v>0.65300000000000002</v>
          </cell>
        </row>
        <row r="6533">
          <cell r="AU6533">
            <v>0.65310000000000001</v>
          </cell>
        </row>
        <row r="6534">
          <cell r="AU6534">
            <v>0.6532</v>
          </cell>
        </row>
        <row r="6535">
          <cell r="AU6535">
            <v>0.65329999999999999</v>
          </cell>
        </row>
        <row r="6536">
          <cell r="AU6536">
            <v>0.65339999999999998</v>
          </cell>
        </row>
        <row r="6537">
          <cell r="AU6537">
            <v>0.65349999999999997</v>
          </cell>
        </row>
        <row r="6538">
          <cell r="AU6538">
            <v>0.65359999999999996</v>
          </cell>
        </row>
        <row r="6539">
          <cell r="AU6539">
            <v>0.65369999999999995</v>
          </cell>
        </row>
        <row r="6540">
          <cell r="AU6540">
            <v>0.65380000000000005</v>
          </cell>
        </row>
        <row r="6541">
          <cell r="AU6541">
            <v>0.65390000000000004</v>
          </cell>
        </row>
        <row r="6542">
          <cell r="AU6542">
            <v>0.65400000000000003</v>
          </cell>
        </row>
        <row r="6543">
          <cell r="AU6543">
            <v>0.65410000000000001</v>
          </cell>
        </row>
        <row r="6544">
          <cell r="AU6544">
            <v>0.6542</v>
          </cell>
        </row>
        <row r="6545">
          <cell r="AU6545">
            <v>0.65429999999999999</v>
          </cell>
        </row>
        <row r="6546">
          <cell r="AU6546">
            <v>0.65439999999999998</v>
          </cell>
        </row>
        <row r="6547">
          <cell r="AU6547">
            <v>0.65449999999999997</v>
          </cell>
        </row>
        <row r="6548">
          <cell r="AU6548">
            <v>0.65459999999999996</v>
          </cell>
        </row>
        <row r="6549">
          <cell r="AU6549">
            <v>0.65469999999999995</v>
          </cell>
        </row>
        <row r="6550">
          <cell r="AU6550">
            <v>0.65480000000000005</v>
          </cell>
        </row>
        <row r="6551">
          <cell r="AU6551">
            <v>0.65490000000000004</v>
          </cell>
        </row>
        <row r="6552">
          <cell r="AU6552">
            <v>0.65500000000000003</v>
          </cell>
        </row>
        <row r="6553">
          <cell r="AU6553">
            <v>0.65510000000000002</v>
          </cell>
        </row>
        <row r="6554">
          <cell r="AU6554">
            <v>0.6552</v>
          </cell>
        </row>
        <row r="6555">
          <cell r="AU6555">
            <v>0.65529999999999999</v>
          </cell>
        </row>
        <row r="6556">
          <cell r="AU6556">
            <v>0.65539999999999998</v>
          </cell>
        </row>
        <row r="6557">
          <cell r="AU6557">
            <v>0.65549999999999997</v>
          </cell>
        </row>
        <row r="6558">
          <cell r="AU6558">
            <v>0.65559999999999996</v>
          </cell>
        </row>
        <row r="6559">
          <cell r="AU6559">
            <v>0.65569999999999995</v>
          </cell>
        </row>
        <row r="6560">
          <cell r="AU6560">
            <v>0.65580000000000005</v>
          </cell>
        </row>
        <row r="6561">
          <cell r="AU6561">
            <v>0.65590000000000004</v>
          </cell>
        </row>
        <row r="6562">
          <cell r="AU6562">
            <v>0.65600000000000003</v>
          </cell>
        </row>
        <row r="6563">
          <cell r="AU6563">
            <v>0.65610000000000002</v>
          </cell>
        </row>
        <row r="6564">
          <cell r="AU6564">
            <v>0.65620000000000001</v>
          </cell>
        </row>
        <row r="6565">
          <cell r="AU6565">
            <v>0.65629999999999999</v>
          </cell>
        </row>
        <row r="6566">
          <cell r="AU6566">
            <v>0.65639999999999998</v>
          </cell>
        </row>
        <row r="6567">
          <cell r="AU6567">
            <v>0.65649999999999997</v>
          </cell>
        </row>
        <row r="6568">
          <cell r="AU6568">
            <v>0.65659999999999996</v>
          </cell>
        </row>
        <row r="6569">
          <cell r="AU6569">
            <v>0.65669999999999995</v>
          </cell>
        </row>
        <row r="6570">
          <cell r="AU6570">
            <v>0.65680000000000005</v>
          </cell>
        </row>
        <row r="6571">
          <cell r="AU6571">
            <v>0.65690000000000004</v>
          </cell>
        </row>
        <row r="6572">
          <cell r="AU6572">
            <v>0.65700000000000003</v>
          </cell>
        </row>
        <row r="6573">
          <cell r="AU6573">
            <v>0.65710000000000002</v>
          </cell>
        </row>
        <row r="6574">
          <cell r="AU6574">
            <v>0.65720000000000001</v>
          </cell>
        </row>
        <row r="6575">
          <cell r="AU6575">
            <v>0.6573</v>
          </cell>
        </row>
        <row r="6576">
          <cell r="AU6576">
            <v>0.65739999999999998</v>
          </cell>
        </row>
        <row r="6577">
          <cell r="AU6577">
            <v>0.65749999999999997</v>
          </cell>
        </row>
        <row r="6578">
          <cell r="AU6578">
            <v>0.65759999999999996</v>
          </cell>
        </row>
        <row r="6579">
          <cell r="AU6579">
            <v>0.65769999999999995</v>
          </cell>
        </row>
        <row r="6580">
          <cell r="AU6580">
            <v>0.65780000000000005</v>
          </cell>
        </row>
        <row r="6581">
          <cell r="AU6581">
            <v>0.65790000000000004</v>
          </cell>
        </row>
        <row r="6582">
          <cell r="AU6582">
            <v>0.65800000000000003</v>
          </cell>
        </row>
        <row r="6583">
          <cell r="AU6583">
            <v>0.65810000000000002</v>
          </cell>
        </row>
        <row r="6584">
          <cell r="AU6584">
            <v>0.65820000000000001</v>
          </cell>
        </row>
        <row r="6585">
          <cell r="AU6585">
            <v>0.6583</v>
          </cell>
        </row>
        <row r="6586">
          <cell r="AU6586">
            <v>0.65839999999999999</v>
          </cell>
        </row>
        <row r="6587">
          <cell r="AU6587">
            <v>0.65849999999999997</v>
          </cell>
        </row>
        <row r="6588">
          <cell r="AU6588">
            <v>0.65859999999999996</v>
          </cell>
        </row>
        <row r="6589">
          <cell r="AU6589">
            <v>0.65869999999999995</v>
          </cell>
        </row>
        <row r="6590">
          <cell r="AU6590">
            <v>0.65880000000000005</v>
          </cell>
        </row>
        <row r="6591">
          <cell r="AU6591">
            <v>0.65890000000000004</v>
          </cell>
        </row>
        <row r="6592">
          <cell r="AU6592">
            <v>0.65900000000000003</v>
          </cell>
        </row>
        <row r="6593">
          <cell r="AU6593">
            <v>0.65910000000000002</v>
          </cell>
        </row>
        <row r="6594">
          <cell r="AU6594">
            <v>0.65920000000000001</v>
          </cell>
        </row>
        <row r="6595">
          <cell r="AU6595">
            <v>0.6593</v>
          </cell>
        </row>
        <row r="6596">
          <cell r="AU6596">
            <v>0.65939999999999999</v>
          </cell>
        </row>
        <row r="6597">
          <cell r="AU6597">
            <v>0.65949999999999998</v>
          </cell>
        </row>
        <row r="6598">
          <cell r="AU6598">
            <v>0.65959999999999996</v>
          </cell>
        </row>
        <row r="6599">
          <cell r="AU6599">
            <v>0.65969999999999995</v>
          </cell>
        </row>
        <row r="6600">
          <cell r="AU6600">
            <v>0.65980000000000005</v>
          </cell>
        </row>
        <row r="6601">
          <cell r="AU6601">
            <v>0.65990000000000004</v>
          </cell>
        </row>
        <row r="6602">
          <cell r="AU6602">
            <v>0.66</v>
          </cell>
        </row>
        <row r="6603">
          <cell r="AU6603">
            <v>0.66010000000000002</v>
          </cell>
        </row>
        <row r="6604">
          <cell r="AU6604">
            <v>0.66020000000000001</v>
          </cell>
        </row>
        <row r="6605">
          <cell r="AU6605">
            <v>0.6603</v>
          </cell>
        </row>
        <row r="6606">
          <cell r="AU6606">
            <v>0.66039999999999999</v>
          </cell>
        </row>
        <row r="6607">
          <cell r="AU6607">
            <v>0.66049999999999998</v>
          </cell>
        </row>
        <row r="6608">
          <cell r="AU6608">
            <v>0.66059999999999997</v>
          </cell>
        </row>
        <row r="6609">
          <cell r="AU6609">
            <v>0.66069999999999995</v>
          </cell>
        </row>
        <row r="6610">
          <cell r="AU6610">
            <v>0.66080000000000005</v>
          </cell>
        </row>
        <row r="6611">
          <cell r="AU6611">
            <v>0.66090000000000004</v>
          </cell>
        </row>
        <row r="6612">
          <cell r="AU6612">
            <v>0.66100000000000003</v>
          </cell>
        </row>
        <row r="6613">
          <cell r="AU6613">
            <v>0.66110000000000002</v>
          </cell>
        </row>
        <row r="6614">
          <cell r="AU6614">
            <v>0.66120000000000001</v>
          </cell>
        </row>
        <row r="6615">
          <cell r="AU6615">
            <v>0.6613</v>
          </cell>
        </row>
        <row r="6616">
          <cell r="AU6616">
            <v>0.66139999999999999</v>
          </cell>
        </row>
        <row r="6617">
          <cell r="AU6617">
            <v>0.66149999999999998</v>
          </cell>
        </row>
        <row r="6618">
          <cell r="AU6618">
            <v>0.66159999999999997</v>
          </cell>
        </row>
        <row r="6619">
          <cell r="AU6619">
            <v>0.66169999999999995</v>
          </cell>
        </row>
        <row r="6620">
          <cell r="AU6620">
            <v>0.66180000000000005</v>
          </cell>
        </row>
        <row r="6621">
          <cell r="AU6621">
            <v>0.66190000000000004</v>
          </cell>
        </row>
        <row r="6622">
          <cell r="AU6622">
            <v>0.66200000000000003</v>
          </cell>
        </row>
        <row r="6623">
          <cell r="AU6623">
            <v>0.66210000000000002</v>
          </cell>
        </row>
        <row r="6624">
          <cell r="AU6624">
            <v>0.66220000000000001</v>
          </cell>
        </row>
        <row r="6625">
          <cell r="AU6625">
            <v>0.6623</v>
          </cell>
        </row>
        <row r="6626">
          <cell r="AU6626">
            <v>0.66239999999999999</v>
          </cell>
        </row>
        <row r="6627">
          <cell r="AU6627">
            <v>0.66249999999999998</v>
          </cell>
        </row>
        <row r="6628">
          <cell r="AU6628">
            <v>0.66259999999999997</v>
          </cell>
        </row>
        <row r="6629">
          <cell r="AU6629">
            <v>0.66269999999999996</v>
          </cell>
        </row>
        <row r="6630">
          <cell r="AU6630">
            <v>0.66279999999999994</v>
          </cell>
        </row>
        <row r="6631">
          <cell r="AU6631">
            <v>0.66290000000000004</v>
          </cell>
        </row>
        <row r="6632">
          <cell r="AU6632">
            <v>0.66300000000000003</v>
          </cell>
        </row>
        <row r="6633">
          <cell r="AU6633">
            <v>0.66310000000000002</v>
          </cell>
        </row>
        <row r="6634">
          <cell r="AU6634">
            <v>0.66320000000000001</v>
          </cell>
        </row>
        <row r="6635">
          <cell r="AU6635">
            <v>0.6633</v>
          </cell>
        </row>
        <row r="6636">
          <cell r="AU6636">
            <v>0.66339999999999999</v>
          </cell>
        </row>
        <row r="6637">
          <cell r="AU6637">
            <v>0.66349999999999998</v>
          </cell>
        </row>
        <row r="6638">
          <cell r="AU6638">
            <v>0.66359999999999997</v>
          </cell>
        </row>
        <row r="6639">
          <cell r="AU6639">
            <v>0.66369999999999996</v>
          </cell>
        </row>
        <row r="6640">
          <cell r="AU6640">
            <v>0.66379999999999995</v>
          </cell>
        </row>
        <row r="6641">
          <cell r="AU6641">
            <v>0.66390000000000005</v>
          </cell>
        </row>
        <row r="6642">
          <cell r="AU6642">
            <v>0.66400000000000003</v>
          </cell>
        </row>
        <row r="6643">
          <cell r="AU6643">
            <v>0.66410000000000002</v>
          </cell>
        </row>
        <row r="6644">
          <cell r="AU6644">
            <v>0.66420000000000001</v>
          </cell>
        </row>
        <row r="6645">
          <cell r="AU6645">
            <v>0.6643</v>
          </cell>
        </row>
        <row r="6646">
          <cell r="AU6646">
            <v>0.66439999999999999</v>
          </cell>
        </row>
        <row r="6647">
          <cell r="AU6647">
            <v>0.66449999999999998</v>
          </cell>
        </row>
        <row r="6648">
          <cell r="AU6648">
            <v>0.66459999999999997</v>
          </cell>
        </row>
        <row r="6649">
          <cell r="AU6649">
            <v>0.66469999999999996</v>
          </cell>
        </row>
        <row r="6650">
          <cell r="AU6650">
            <v>0.66479999999999995</v>
          </cell>
        </row>
        <row r="6651">
          <cell r="AU6651">
            <v>0.66490000000000005</v>
          </cell>
        </row>
        <row r="6652">
          <cell r="AU6652">
            <v>0.66500000000000004</v>
          </cell>
        </row>
        <row r="6653">
          <cell r="AU6653">
            <v>0.66510000000000002</v>
          </cell>
        </row>
        <row r="6654">
          <cell r="AU6654">
            <v>0.66520000000000001</v>
          </cell>
        </row>
        <row r="6655">
          <cell r="AU6655">
            <v>0.6653</v>
          </cell>
        </row>
        <row r="6656">
          <cell r="AU6656">
            <v>0.66539999999999999</v>
          </cell>
        </row>
        <row r="6657">
          <cell r="AU6657">
            <v>0.66549999999999998</v>
          </cell>
        </row>
        <row r="6658">
          <cell r="AU6658">
            <v>0.66559999999999997</v>
          </cell>
        </row>
        <row r="6659">
          <cell r="AU6659">
            <v>0.66569999999999996</v>
          </cell>
        </row>
        <row r="6660">
          <cell r="AU6660">
            <v>0.66579999999999995</v>
          </cell>
        </row>
        <row r="6661">
          <cell r="AU6661">
            <v>0.66590000000000005</v>
          </cell>
        </row>
        <row r="6662">
          <cell r="AU6662">
            <v>0.66600000000000004</v>
          </cell>
        </row>
        <row r="6663">
          <cell r="AU6663">
            <v>0.66610000000000003</v>
          </cell>
        </row>
        <row r="6664">
          <cell r="AU6664">
            <v>0.66620000000000001</v>
          </cell>
        </row>
        <row r="6665">
          <cell r="AU6665">
            <v>0.6663</v>
          </cell>
        </row>
        <row r="6666">
          <cell r="AU6666">
            <v>0.66639999999999999</v>
          </cell>
        </row>
        <row r="6667">
          <cell r="AU6667">
            <v>0.66649999999999998</v>
          </cell>
        </row>
        <row r="6668">
          <cell r="AU6668">
            <v>0.66659999999999997</v>
          </cell>
        </row>
        <row r="6669">
          <cell r="AU6669">
            <v>0.66669999999999996</v>
          </cell>
        </row>
        <row r="6670">
          <cell r="AU6670">
            <v>0.66679999999999995</v>
          </cell>
        </row>
        <row r="6671">
          <cell r="AU6671">
            <v>0.66690000000000005</v>
          </cell>
        </row>
        <row r="6672">
          <cell r="AU6672">
            <v>0.66700000000000004</v>
          </cell>
        </row>
        <row r="6673">
          <cell r="AU6673">
            <v>0.66710000000000003</v>
          </cell>
        </row>
        <row r="6674">
          <cell r="AU6674">
            <v>0.66720000000000002</v>
          </cell>
        </row>
        <row r="6675">
          <cell r="AU6675">
            <v>0.6673</v>
          </cell>
        </row>
        <row r="6676">
          <cell r="AU6676">
            <v>0.66739999999999999</v>
          </cell>
        </row>
        <row r="6677">
          <cell r="AU6677">
            <v>0.66749999999999998</v>
          </cell>
        </row>
        <row r="6678">
          <cell r="AU6678">
            <v>0.66759999999999997</v>
          </cell>
        </row>
        <row r="6679">
          <cell r="AU6679">
            <v>0.66769999999999996</v>
          </cell>
        </row>
        <row r="6680">
          <cell r="AU6680">
            <v>0.66779999999999995</v>
          </cell>
        </row>
        <row r="6681">
          <cell r="AU6681">
            <v>0.66790000000000005</v>
          </cell>
        </row>
        <row r="6682">
          <cell r="AU6682">
            <v>0.66800000000000004</v>
          </cell>
        </row>
        <row r="6683">
          <cell r="AU6683">
            <v>0.66810000000000003</v>
          </cell>
        </row>
        <row r="6684">
          <cell r="AU6684">
            <v>0.66820000000000002</v>
          </cell>
        </row>
        <row r="6685">
          <cell r="AU6685">
            <v>0.66830000000000001</v>
          </cell>
        </row>
        <row r="6686">
          <cell r="AU6686">
            <v>0.66839999999999999</v>
          </cell>
        </row>
        <row r="6687">
          <cell r="AU6687">
            <v>0.66849999999999998</v>
          </cell>
        </row>
        <row r="6688">
          <cell r="AU6688">
            <v>0.66859999999999997</v>
          </cell>
        </row>
        <row r="6689">
          <cell r="AU6689">
            <v>0.66869999999999996</v>
          </cell>
        </row>
        <row r="6690">
          <cell r="AU6690">
            <v>0.66879999999999995</v>
          </cell>
        </row>
        <row r="6691">
          <cell r="AU6691">
            <v>0.66890000000000005</v>
          </cell>
        </row>
        <row r="6692">
          <cell r="AU6692">
            <v>0.66900000000000004</v>
          </cell>
        </row>
        <row r="6693">
          <cell r="AU6693">
            <v>0.66910000000000003</v>
          </cell>
        </row>
        <row r="6694">
          <cell r="AU6694">
            <v>0.66920000000000002</v>
          </cell>
        </row>
        <row r="6695">
          <cell r="AU6695">
            <v>0.66930000000000001</v>
          </cell>
        </row>
        <row r="6696">
          <cell r="AU6696">
            <v>0.6694</v>
          </cell>
        </row>
        <row r="6697">
          <cell r="AU6697">
            <v>0.66949999999999998</v>
          </cell>
        </row>
        <row r="6698">
          <cell r="AU6698">
            <v>0.66959999999999997</v>
          </cell>
        </row>
        <row r="6699">
          <cell r="AU6699">
            <v>0.66969999999999996</v>
          </cell>
        </row>
        <row r="6700">
          <cell r="AU6700">
            <v>0.66979999999999995</v>
          </cell>
        </row>
        <row r="6701">
          <cell r="AU6701">
            <v>0.66990000000000005</v>
          </cell>
        </row>
        <row r="6702">
          <cell r="AU6702">
            <v>0.67</v>
          </cell>
        </row>
        <row r="6703">
          <cell r="AU6703">
            <v>0.67010000000000003</v>
          </cell>
        </row>
        <row r="6704">
          <cell r="AU6704">
            <v>0.67020000000000002</v>
          </cell>
        </row>
        <row r="6705">
          <cell r="AU6705">
            <v>0.67030000000000001</v>
          </cell>
        </row>
        <row r="6706">
          <cell r="AU6706">
            <v>0.6704</v>
          </cell>
        </row>
        <row r="6707">
          <cell r="AU6707">
            <v>0.67049999999999998</v>
          </cell>
        </row>
        <row r="6708">
          <cell r="AU6708">
            <v>0.67059999999999997</v>
          </cell>
        </row>
        <row r="6709">
          <cell r="AU6709">
            <v>0.67069999999999996</v>
          </cell>
        </row>
        <row r="6710">
          <cell r="AU6710">
            <v>0.67079999999999995</v>
          </cell>
        </row>
        <row r="6711">
          <cell r="AU6711">
            <v>0.67090000000000005</v>
          </cell>
        </row>
        <row r="6712">
          <cell r="AU6712">
            <v>0.67100000000000004</v>
          </cell>
        </row>
        <row r="6713">
          <cell r="AU6713">
            <v>0.67110000000000003</v>
          </cell>
        </row>
        <row r="6714">
          <cell r="AU6714">
            <v>0.67120000000000002</v>
          </cell>
        </row>
        <row r="6715">
          <cell r="AU6715">
            <v>0.67130000000000001</v>
          </cell>
        </row>
        <row r="6716">
          <cell r="AU6716">
            <v>0.6714</v>
          </cell>
        </row>
        <row r="6717">
          <cell r="AU6717">
            <v>0.67149999999999999</v>
          </cell>
        </row>
        <row r="6718">
          <cell r="AU6718">
            <v>0.67159999999999997</v>
          </cell>
        </row>
        <row r="6719">
          <cell r="AU6719">
            <v>0.67169999999999996</v>
          </cell>
        </row>
        <row r="6720">
          <cell r="AU6720">
            <v>0.67179999999999995</v>
          </cell>
        </row>
        <row r="6721">
          <cell r="AU6721">
            <v>0.67190000000000005</v>
          </cell>
        </row>
        <row r="6722">
          <cell r="AU6722">
            <v>0.67200000000000004</v>
          </cell>
        </row>
        <row r="6723">
          <cell r="AU6723">
            <v>0.67210000000000003</v>
          </cell>
        </row>
        <row r="6724">
          <cell r="AU6724">
            <v>0.67220000000000002</v>
          </cell>
        </row>
        <row r="6725">
          <cell r="AU6725">
            <v>0.67230000000000001</v>
          </cell>
        </row>
        <row r="6726">
          <cell r="AU6726">
            <v>0.6724</v>
          </cell>
        </row>
        <row r="6727">
          <cell r="AU6727">
            <v>0.67249999999999999</v>
          </cell>
        </row>
        <row r="6728">
          <cell r="AU6728">
            <v>0.67259999999999998</v>
          </cell>
        </row>
        <row r="6729">
          <cell r="AU6729">
            <v>0.67269999999999996</v>
          </cell>
        </row>
        <row r="6730">
          <cell r="AU6730">
            <v>0.67279999999999995</v>
          </cell>
        </row>
        <row r="6731">
          <cell r="AU6731">
            <v>0.67290000000000005</v>
          </cell>
        </row>
        <row r="6732">
          <cell r="AU6732">
            <v>0.67300000000000004</v>
          </cell>
        </row>
        <row r="6733">
          <cell r="AU6733">
            <v>0.67310000000000003</v>
          </cell>
        </row>
        <row r="6734">
          <cell r="AU6734">
            <v>0.67320000000000002</v>
          </cell>
        </row>
        <row r="6735">
          <cell r="AU6735">
            <v>0.67330000000000001</v>
          </cell>
        </row>
        <row r="6736">
          <cell r="AU6736">
            <v>0.6734</v>
          </cell>
        </row>
        <row r="6737">
          <cell r="AU6737">
            <v>0.67349999999999999</v>
          </cell>
        </row>
        <row r="6738">
          <cell r="AU6738">
            <v>0.67359999999999998</v>
          </cell>
        </row>
        <row r="6739">
          <cell r="AU6739">
            <v>0.67369999999999997</v>
          </cell>
        </row>
        <row r="6740">
          <cell r="AU6740">
            <v>0.67379999999999995</v>
          </cell>
        </row>
        <row r="6741">
          <cell r="AU6741">
            <v>0.67390000000000005</v>
          </cell>
        </row>
        <row r="6742">
          <cell r="AU6742">
            <v>0.67400000000000004</v>
          </cell>
        </row>
        <row r="6743">
          <cell r="AU6743">
            <v>0.67410000000000003</v>
          </cell>
        </row>
        <row r="6744">
          <cell r="AU6744">
            <v>0.67420000000000002</v>
          </cell>
        </row>
        <row r="6745">
          <cell r="AU6745">
            <v>0.67430000000000001</v>
          </cell>
        </row>
        <row r="6746">
          <cell r="AU6746">
            <v>0.6744</v>
          </cell>
        </row>
        <row r="6747">
          <cell r="AU6747">
            <v>0.67449999999999999</v>
          </cell>
        </row>
        <row r="6748">
          <cell r="AU6748">
            <v>0.67459999999999998</v>
          </cell>
        </row>
        <row r="6749">
          <cell r="AU6749">
            <v>0.67469999999999997</v>
          </cell>
        </row>
        <row r="6750">
          <cell r="AU6750">
            <v>0.67479999999999996</v>
          </cell>
        </row>
        <row r="6751">
          <cell r="AU6751">
            <v>0.67490000000000006</v>
          </cell>
        </row>
        <row r="6752">
          <cell r="AU6752">
            <v>0.67500000000000004</v>
          </cell>
        </row>
        <row r="6753">
          <cell r="AU6753">
            <v>0.67510000000000003</v>
          </cell>
        </row>
        <row r="6754">
          <cell r="AU6754">
            <v>0.67520000000000002</v>
          </cell>
        </row>
        <row r="6755">
          <cell r="AU6755">
            <v>0.67530000000000001</v>
          </cell>
        </row>
        <row r="6756">
          <cell r="AU6756">
            <v>0.6754</v>
          </cell>
        </row>
        <row r="6757">
          <cell r="AU6757">
            <v>0.67549999999999999</v>
          </cell>
        </row>
        <row r="6758">
          <cell r="AU6758">
            <v>0.67559999999999998</v>
          </cell>
        </row>
        <row r="6759">
          <cell r="AU6759">
            <v>0.67569999999999997</v>
          </cell>
        </row>
        <row r="6760">
          <cell r="AU6760">
            <v>0.67579999999999996</v>
          </cell>
        </row>
        <row r="6761">
          <cell r="AU6761">
            <v>0.67589999999999995</v>
          </cell>
        </row>
        <row r="6762">
          <cell r="AU6762">
            <v>0.67600000000000005</v>
          </cell>
        </row>
        <row r="6763">
          <cell r="AU6763">
            <v>0.67610000000000003</v>
          </cell>
        </row>
        <row r="6764">
          <cell r="AU6764">
            <v>0.67620000000000002</v>
          </cell>
        </row>
        <row r="6765">
          <cell r="AU6765">
            <v>0.67630000000000001</v>
          </cell>
        </row>
        <row r="6766">
          <cell r="AU6766">
            <v>0.6764</v>
          </cell>
        </row>
        <row r="6767">
          <cell r="AU6767">
            <v>0.67649999999999999</v>
          </cell>
        </row>
        <row r="6768">
          <cell r="AU6768">
            <v>0.67659999999999998</v>
          </cell>
        </row>
        <row r="6769">
          <cell r="AU6769">
            <v>0.67669999999999997</v>
          </cell>
        </row>
        <row r="6770">
          <cell r="AU6770">
            <v>0.67679999999999996</v>
          </cell>
        </row>
        <row r="6771">
          <cell r="AU6771">
            <v>0.67689999999999995</v>
          </cell>
        </row>
        <row r="6772">
          <cell r="AU6772">
            <v>0.67700000000000005</v>
          </cell>
        </row>
        <row r="6773">
          <cell r="AU6773">
            <v>0.67710000000000004</v>
          </cell>
        </row>
        <row r="6774">
          <cell r="AU6774">
            <v>0.67720000000000002</v>
          </cell>
        </row>
        <row r="6775">
          <cell r="AU6775">
            <v>0.67730000000000001</v>
          </cell>
        </row>
        <row r="6776">
          <cell r="AU6776">
            <v>0.6774</v>
          </cell>
        </row>
        <row r="6777">
          <cell r="AU6777">
            <v>0.67749999999999999</v>
          </cell>
        </row>
        <row r="6778">
          <cell r="AU6778">
            <v>0.67759999999999998</v>
          </cell>
        </row>
        <row r="6779">
          <cell r="AU6779">
            <v>0.67769999999999997</v>
          </cell>
        </row>
        <row r="6780">
          <cell r="AU6780">
            <v>0.67779999999999996</v>
          </cell>
        </row>
        <row r="6781">
          <cell r="AU6781">
            <v>0.67789999999999995</v>
          </cell>
        </row>
        <row r="6782">
          <cell r="AU6782">
            <v>0.67800000000000005</v>
          </cell>
        </row>
        <row r="6783">
          <cell r="AU6783">
            <v>0.67810000000000004</v>
          </cell>
        </row>
        <row r="6784">
          <cell r="AU6784">
            <v>0.67820000000000003</v>
          </cell>
        </row>
        <row r="6785">
          <cell r="AU6785">
            <v>0.67830000000000001</v>
          </cell>
        </row>
        <row r="6786">
          <cell r="AU6786">
            <v>0.6784</v>
          </cell>
        </row>
        <row r="6787">
          <cell r="AU6787">
            <v>0.67849999999999999</v>
          </cell>
        </row>
        <row r="6788">
          <cell r="AU6788">
            <v>0.67859999999999998</v>
          </cell>
        </row>
        <row r="6789">
          <cell r="AU6789">
            <v>0.67869999999999997</v>
          </cell>
        </row>
        <row r="6790">
          <cell r="AU6790">
            <v>0.67879999999999996</v>
          </cell>
        </row>
        <row r="6791">
          <cell r="AU6791">
            <v>0.67889999999999995</v>
          </cell>
        </row>
        <row r="6792">
          <cell r="AU6792">
            <v>0.67900000000000005</v>
          </cell>
        </row>
        <row r="6793">
          <cell r="AU6793">
            <v>0.67910000000000004</v>
          </cell>
        </row>
        <row r="6794">
          <cell r="AU6794">
            <v>0.67920000000000003</v>
          </cell>
        </row>
        <row r="6795">
          <cell r="AU6795">
            <v>0.67930000000000001</v>
          </cell>
        </row>
        <row r="6796">
          <cell r="AU6796">
            <v>0.6794</v>
          </cell>
        </row>
        <row r="6797">
          <cell r="AU6797">
            <v>0.67949999999999999</v>
          </cell>
        </row>
        <row r="6798">
          <cell r="AU6798">
            <v>0.67959999999999998</v>
          </cell>
        </row>
        <row r="6799">
          <cell r="AU6799">
            <v>0.67969999999999997</v>
          </cell>
        </row>
        <row r="6800">
          <cell r="AU6800">
            <v>0.67979999999999996</v>
          </cell>
        </row>
        <row r="6801">
          <cell r="AU6801">
            <v>0.67989999999999995</v>
          </cell>
        </row>
        <row r="6802">
          <cell r="AU6802">
            <v>0.68</v>
          </cell>
        </row>
        <row r="6803">
          <cell r="AU6803">
            <v>0.68010000000000004</v>
          </cell>
        </row>
        <row r="6804">
          <cell r="AU6804">
            <v>0.68020000000000003</v>
          </cell>
        </row>
        <row r="6805">
          <cell r="AU6805">
            <v>0.68030000000000002</v>
          </cell>
        </row>
        <row r="6806">
          <cell r="AU6806">
            <v>0.6804</v>
          </cell>
        </row>
        <row r="6807">
          <cell r="AU6807">
            <v>0.68049999999999999</v>
          </cell>
        </row>
        <row r="6808">
          <cell r="AU6808">
            <v>0.68059999999999998</v>
          </cell>
        </row>
        <row r="6809">
          <cell r="AU6809">
            <v>0.68069999999999997</v>
          </cell>
        </row>
        <row r="6810">
          <cell r="AU6810">
            <v>0.68079999999999996</v>
          </cell>
        </row>
        <row r="6811">
          <cell r="AU6811">
            <v>0.68089999999999995</v>
          </cell>
        </row>
        <row r="6812">
          <cell r="AU6812">
            <v>0.68100000000000005</v>
          </cell>
        </row>
        <row r="6813">
          <cell r="AU6813">
            <v>0.68110000000000004</v>
          </cell>
        </row>
        <row r="6814">
          <cell r="AU6814">
            <v>0.68120000000000003</v>
          </cell>
        </row>
        <row r="6815">
          <cell r="AU6815">
            <v>0.68130000000000002</v>
          </cell>
        </row>
        <row r="6816">
          <cell r="AU6816">
            <v>0.68140000000000001</v>
          </cell>
        </row>
        <row r="6817">
          <cell r="AU6817">
            <v>0.68149999999999999</v>
          </cell>
        </row>
        <row r="6818">
          <cell r="AU6818">
            <v>0.68159999999999998</v>
          </cell>
        </row>
        <row r="6819">
          <cell r="AU6819">
            <v>0.68169999999999997</v>
          </cell>
        </row>
        <row r="6820">
          <cell r="AU6820">
            <v>0.68179999999999996</v>
          </cell>
        </row>
        <row r="6821">
          <cell r="AU6821">
            <v>0.68189999999999995</v>
          </cell>
        </row>
        <row r="6822">
          <cell r="AU6822">
            <v>0.68200000000000005</v>
          </cell>
        </row>
        <row r="6823">
          <cell r="AU6823">
            <v>0.68210000000000004</v>
          </cell>
        </row>
        <row r="6824">
          <cell r="AU6824">
            <v>0.68220000000000003</v>
          </cell>
        </row>
        <row r="6825">
          <cell r="AU6825">
            <v>0.68230000000000002</v>
          </cell>
        </row>
        <row r="6826">
          <cell r="AU6826">
            <v>0.68240000000000001</v>
          </cell>
        </row>
        <row r="6827">
          <cell r="AU6827">
            <v>0.6825</v>
          </cell>
        </row>
        <row r="6828">
          <cell r="AU6828">
            <v>0.68259999999999998</v>
          </cell>
        </row>
        <row r="6829">
          <cell r="AU6829">
            <v>0.68269999999999997</v>
          </cell>
        </row>
        <row r="6830">
          <cell r="AU6830">
            <v>0.68279999999999996</v>
          </cell>
        </row>
        <row r="6831">
          <cell r="AU6831">
            <v>0.68289999999999995</v>
          </cell>
        </row>
        <row r="6832">
          <cell r="AU6832">
            <v>0.68300000000000005</v>
          </cell>
        </row>
        <row r="6833">
          <cell r="AU6833">
            <v>0.68310000000000004</v>
          </cell>
        </row>
        <row r="6834">
          <cell r="AU6834">
            <v>0.68320000000000003</v>
          </cell>
        </row>
        <row r="6835">
          <cell r="AU6835">
            <v>0.68330000000000002</v>
          </cell>
        </row>
        <row r="6836">
          <cell r="AU6836">
            <v>0.68340000000000001</v>
          </cell>
        </row>
        <row r="6837">
          <cell r="AU6837">
            <v>0.6835</v>
          </cell>
        </row>
        <row r="6838">
          <cell r="AU6838">
            <v>0.68359999999999999</v>
          </cell>
        </row>
        <row r="6839">
          <cell r="AU6839">
            <v>0.68369999999999997</v>
          </cell>
        </row>
        <row r="6840">
          <cell r="AU6840">
            <v>0.68379999999999996</v>
          </cell>
        </row>
        <row r="6841">
          <cell r="AU6841">
            <v>0.68389999999999995</v>
          </cell>
        </row>
        <row r="6842">
          <cell r="AU6842">
            <v>0.68400000000000005</v>
          </cell>
        </row>
        <row r="6843">
          <cell r="AU6843">
            <v>0.68410000000000004</v>
          </cell>
        </row>
        <row r="6844">
          <cell r="AU6844">
            <v>0.68420000000000003</v>
          </cell>
        </row>
        <row r="6845">
          <cell r="AU6845">
            <v>0.68430000000000002</v>
          </cell>
        </row>
        <row r="6846">
          <cell r="AU6846">
            <v>0.68440000000000001</v>
          </cell>
        </row>
        <row r="6847">
          <cell r="AU6847">
            <v>0.6845</v>
          </cell>
        </row>
        <row r="6848">
          <cell r="AU6848">
            <v>0.68459999999999999</v>
          </cell>
        </row>
        <row r="6849">
          <cell r="AU6849">
            <v>0.68469999999999998</v>
          </cell>
        </row>
        <row r="6850">
          <cell r="AU6850">
            <v>0.68479999999999996</v>
          </cell>
        </row>
        <row r="6851">
          <cell r="AU6851">
            <v>0.68489999999999995</v>
          </cell>
        </row>
        <row r="6852">
          <cell r="AU6852">
            <v>0.68500000000000005</v>
          </cell>
        </row>
        <row r="6853">
          <cell r="AU6853">
            <v>0.68510000000000004</v>
          </cell>
        </row>
        <row r="6854">
          <cell r="AU6854">
            <v>0.68520000000000003</v>
          </cell>
        </row>
        <row r="6855">
          <cell r="AU6855">
            <v>0.68530000000000002</v>
          </cell>
        </row>
        <row r="6856">
          <cell r="AU6856">
            <v>0.68540000000000001</v>
          </cell>
        </row>
        <row r="6857">
          <cell r="AU6857">
            <v>0.6855</v>
          </cell>
        </row>
        <row r="6858">
          <cell r="AU6858">
            <v>0.68559999999999999</v>
          </cell>
        </row>
        <row r="6859">
          <cell r="AU6859">
            <v>0.68569999999999998</v>
          </cell>
        </row>
        <row r="6860">
          <cell r="AU6860">
            <v>0.68579999999999997</v>
          </cell>
        </row>
        <row r="6861">
          <cell r="AU6861">
            <v>0.68589999999999995</v>
          </cell>
        </row>
        <row r="6862">
          <cell r="AU6862">
            <v>0.68600000000000005</v>
          </cell>
        </row>
        <row r="6863">
          <cell r="AU6863">
            <v>0.68610000000000004</v>
          </cell>
        </row>
        <row r="6864">
          <cell r="AU6864">
            <v>0.68620000000000003</v>
          </cell>
        </row>
        <row r="6865">
          <cell r="AU6865">
            <v>0.68630000000000002</v>
          </cell>
        </row>
        <row r="6866">
          <cell r="AU6866">
            <v>0.68640000000000001</v>
          </cell>
        </row>
        <row r="6867">
          <cell r="AU6867">
            <v>0.6865</v>
          </cell>
        </row>
        <row r="6868">
          <cell r="AU6868">
            <v>0.68659999999999999</v>
          </cell>
        </row>
        <row r="6869">
          <cell r="AU6869">
            <v>0.68669999999999998</v>
          </cell>
        </row>
        <row r="6870">
          <cell r="AU6870">
            <v>0.68679999999999997</v>
          </cell>
        </row>
        <row r="6871">
          <cell r="AU6871">
            <v>0.68689999999999996</v>
          </cell>
        </row>
        <row r="6872">
          <cell r="AU6872">
            <v>0.68700000000000006</v>
          </cell>
        </row>
        <row r="6873">
          <cell r="AU6873">
            <v>0.68710000000000004</v>
          </cell>
        </row>
        <row r="6874">
          <cell r="AU6874">
            <v>0.68720000000000003</v>
          </cell>
        </row>
        <row r="6875">
          <cell r="AU6875">
            <v>0.68730000000000002</v>
          </cell>
        </row>
        <row r="6876">
          <cell r="AU6876">
            <v>0.68740000000000001</v>
          </cell>
        </row>
        <row r="6877">
          <cell r="AU6877">
            <v>0.6875</v>
          </cell>
        </row>
        <row r="6878">
          <cell r="AU6878">
            <v>0.68759999999999999</v>
          </cell>
        </row>
        <row r="6879">
          <cell r="AU6879">
            <v>0.68769999999999998</v>
          </cell>
        </row>
        <row r="6880">
          <cell r="AU6880">
            <v>0.68779999999999997</v>
          </cell>
        </row>
        <row r="6881">
          <cell r="AU6881">
            <v>0.68789999999999996</v>
          </cell>
        </row>
        <row r="6882">
          <cell r="AU6882">
            <v>0.68799999999999994</v>
          </cell>
        </row>
        <row r="6883">
          <cell r="AU6883">
            <v>0.68810000000000004</v>
          </cell>
        </row>
        <row r="6884">
          <cell r="AU6884">
            <v>0.68820000000000003</v>
          </cell>
        </row>
        <row r="6885">
          <cell r="AU6885">
            <v>0.68830000000000002</v>
          </cell>
        </row>
        <row r="6886">
          <cell r="AU6886">
            <v>0.68840000000000001</v>
          </cell>
        </row>
        <row r="6887">
          <cell r="AU6887">
            <v>0.6885</v>
          </cell>
        </row>
        <row r="6888">
          <cell r="AU6888">
            <v>0.68859999999999999</v>
          </cell>
        </row>
        <row r="6889">
          <cell r="AU6889">
            <v>0.68869999999999998</v>
          </cell>
        </row>
        <row r="6890">
          <cell r="AU6890">
            <v>0.68879999999999997</v>
          </cell>
        </row>
        <row r="6891">
          <cell r="AU6891">
            <v>0.68889999999999996</v>
          </cell>
        </row>
        <row r="6892">
          <cell r="AU6892">
            <v>0.68899999999999995</v>
          </cell>
        </row>
        <row r="6893">
          <cell r="AU6893">
            <v>0.68910000000000005</v>
          </cell>
        </row>
        <row r="6894">
          <cell r="AU6894">
            <v>0.68920000000000003</v>
          </cell>
        </row>
        <row r="6895">
          <cell r="AU6895">
            <v>0.68930000000000002</v>
          </cell>
        </row>
        <row r="6896">
          <cell r="AU6896">
            <v>0.68940000000000001</v>
          </cell>
        </row>
        <row r="6897">
          <cell r="AU6897">
            <v>0.6895</v>
          </cell>
        </row>
        <row r="6898">
          <cell r="AU6898">
            <v>0.68959999999999999</v>
          </cell>
        </row>
        <row r="6899">
          <cell r="AU6899">
            <v>0.68969999999999998</v>
          </cell>
        </row>
        <row r="6900">
          <cell r="AU6900">
            <v>0.68979999999999997</v>
          </cell>
        </row>
        <row r="6901">
          <cell r="AU6901">
            <v>0.68989999999999996</v>
          </cell>
        </row>
        <row r="6902">
          <cell r="AU6902">
            <v>0.69</v>
          </cell>
        </row>
        <row r="6903">
          <cell r="AU6903">
            <v>0.69010000000000005</v>
          </cell>
        </row>
        <row r="6904">
          <cell r="AU6904">
            <v>0.69020000000000004</v>
          </cell>
        </row>
        <row r="6905">
          <cell r="AU6905">
            <v>0.69030000000000002</v>
          </cell>
        </row>
        <row r="6906">
          <cell r="AU6906">
            <v>0.69040000000000001</v>
          </cell>
        </row>
        <row r="6907">
          <cell r="AU6907">
            <v>0.6905</v>
          </cell>
        </row>
        <row r="6908">
          <cell r="AU6908">
            <v>0.69059999999999999</v>
          </cell>
        </row>
        <row r="6909">
          <cell r="AU6909">
            <v>0.69069999999999998</v>
          </cell>
        </row>
        <row r="6910">
          <cell r="AU6910">
            <v>0.69079999999999997</v>
          </cell>
        </row>
        <row r="6911">
          <cell r="AU6911">
            <v>0.69089999999999996</v>
          </cell>
        </row>
        <row r="6912">
          <cell r="AU6912">
            <v>0.69099999999999995</v>
          </cell>
        </row>
        <row r="6913">
          <cell r="AU6913">
            <v>0.69110000000000005</v>
          </cell>
        </row>
        <row r="6914">
          <cell r="AU6914">
            <v>0.69120000000000004</v>
          </cell>
        </row>
        <row r="6915">
          <cell r="AU6915">
            <v>0.69130000000000003</v>
          </cell>
        </row>
        <row r="6916">
          <cell r="AU6916">
            <v>0.69140000000000001</v>
          </cell>
        </row>
        <row r="6917">
          <cell r="AU6917">
            <v>0.6915</v>
          </cell>
        </row>
        <row r="6918">
          <cell r="AU6918">
            <v>0.69159999999999999</v>
          </cell>
        </row>
        <row r="6919">
          <cell r="AU6919">
            <v>0.69169999999999998</v>
          </cell>
        </row>
        <row r="6920">
          <cell r="AU6920">
            <v>0.69179999999999997</v>
          </cell>
        </row>
        <row r="6921">
          <cell r="AU6921">
            <v>0.69189999999999996</v>
          </cell>
        </row>
        <row r="6922">
          <cell r="AU6922">
            <v>0.69199999999999995</v>
          </cell>
        </row>
        <row r="6923">
          <cell r="AU6923">
            <v>0.69210000000000005</v>
          </cell>
        </row>
        <row r="6924">
          <cell r="AU6924">
            <v>0.69220000000000004</v>
          </cell>
        </row>
        <row r="6925">
          <cell r="AU6925">
            <v>0.69230000000000003</v>
          </cell>
        </row>
        <row r="6926">
          <cell r="AU6926">
            <v>0.69240000000000002</v>
          </cell>
        </row>
        <row r="6927">
          <cell r="AU6927">
            <v>0.6925</v>
          </cell>
        </row>
        <row r="6928">
          <cell r="AU6928">
            <v>0.69259999999999999</v>
          </cell>
        </row>
        <row r="6929">
          <cell r="AU6929">
            <v>0.69269999999999998</v>
          </cell>
        </row>
        <row r="6930">
          <cell r="AU6930">
            <v>0.69279999999999997</v>
          </cell>
        </row>
        <row r="6931">
          <cell r="AU6931">
            <v>0.69289999999999996</v>
          </cell>
        </row>
        <row r="6932">
          <cell r="AU6932">
            <v>0.69299999999999995</v>
          </cell>
        </row>
        <row r="6933">
          <cell r="AU6933">
            <v>0.69310000000000005</v>
          </cell>
        </row>
        <row r="6934">
          <cell r="AU6934">
            <v>0.69320000000000004</v>
          </cell>
        </row>
        <row r="6935">
          <cell r="AU6935">
            <v>0.69330000000000003</v>
          </cell>
        </row>
        <row r="6936">
          <cell r="AU6936">
            <v>0.69340000000000002</v>
          </cell>
        </row>
        <row r="6937">
          <cell r="AU6937">
            <v>0.69350000000000001</v>
          </cell>
        </row>
        <row r="6938">
          <cell r="AU6938">
            <v>0.69359999999999999</v>
          </cell>
        </row>
        <row r="6939">
          <cell r="AU6939">
            <v>0.69369999999999998</v>
          </cell>
        </row>
        <row r="6940">
          <cell r="AU6940">
            <v>0.69379999999999997</v>
          </cell>
        </row>
        <row r="6941">
          <cell r="AU6941">
            <v>0.69389999999999996</v>
          </cell>
        </row>
        <row r="6942">
          <cell r="AU6942">
            <v>0.69399999999999995</v>
          </cell>
        </row>
        <row r="6943">
          <cell r="AU6943">
            <v>0.69410000000000005</v>
          </cell>
        </row>
        <row r="6944">
          <cell r="AU6944">
            <v>0.69420000000000004</v>
          </cell>
        </row>
        <row r="6945">
          <cell r="AU6945">
            <v>0.69430000000000003</v>
          </cell>
        </row>
        <row r="6946">
          <cell r="AU6946">
            <v>0.69440000000000002</v>
          </cell>
        </row>
        <row r="6947">
          <cell r="AU6947">
            <v>0.69450000000000001</v>
          </cell>
        </row>
        <row r="6948">
          <cell r="AU6948">
            <v>0.6946</v>
          </cell>
        </row>
        <row r="6949">
          <cell r="AU6949">
            <v>0.69469999999999998</v>
          </cell>
        </row>
        <row r="6950">
          <cell r="AU6950">
            <v>0.69479999999999997</v>
          </cell>
        </row>
        <row r="6951">
          <cell r="AU6951">
            <v>0.69489999999999996</v>
          </cell>
        </row>
        <row r="6952">
          <cell r="AU6952">
            <v>0.69499999999999995</v>
          </cell>
        </row>
        <row r="6953">
          <cell r="AU6953">
            <v>0.69510000000000005</v>
          </cell>
        </row>
        <row r="6954">
          <cell r="AU6954">
            <v>0.69520000000000004</v>
          </cell>
        </row>
        <row r="6955">
          <cell r="AU6955">
            <v>0.69530000000000003</v>
          </cell>
        </row>
        <row r="6956">
          <cell r="AU6956">
            <v>0.69540000000000002</v>
          </cell>
        </row>
        <row r="6957">
          <cell r="AU6957">
            <v>0.69550000000000001</v>
          </cell>
        </row>
        <row r="6958">
          <cell r="AU6958">
            <v>0.6956</v>
          </cell>
        </row>
        <row r="6959">
          <cell r="AU6959">
            <v>0.69569999999999999</v>
          </cell>
        </row>
        <row r="6960">
          <cell r="AU6960">
            <v>0.69579999999999997</v>
          </cell>
        </row>
        <row r="6961">
          <cell r="AU6961">
            <v>0.69589999999999996</v>
          </cell>
        </row>
        <row r="6962">
          <cell r="AU6962">
            <v>0.69599999999999995</v>
          </cell>
        </row>
        <row r="6963">
          <cell r="AU6963">
            <v>0.69610000000000005</v>
          </cell>
        </row>
        <row r="6964">
          <cell r="AU6964">
            <v>0.69620000000000004</v>
          </cell>
        </row>
        <row r="6965">
          <cell r="AU6965">
            <v>0.69630000000000003</v>
          </cell>
        </row>
        <row r="6966">
          <cell r="AU6966">
            <v>0.69640000000000002</v>
          </cell>
        </row>
        <row r="6967">
          <cell r="AU6967">
            <v>0.69650000000000001</v>
          </cell>
        </row>
        <row r="6968">
          <cell r="AU6968">
            <v>0.6966</v>
          </cell>
        </row>
        <row r="6969">
          <cell r="AU6969">
            <v>0.69669999999999999</v>
          </cell>
        </row>
        <row r="6970">
          <cell r="AU6970">
            <v>0.69679999999999997</v>
          </cell>
        </row>
        <row r="6971">
          <cell r="AU6971">
            <v>0.69689999999999996</v>
          </cell>
        </row>
        <row r="6972">
          <cell r="AU6972">
            <v>0.69699999999999995</v>
          </cell>
        </row>
        <row r="6973">
          <cell r="AU6973">
            <v>0.69710000000000005</v>
          </cell>
        </row>
        <row r="6974">
          <cell r="AU6974">
            <v>0.69720000000000004</v>
          </cell>
        </row>
        <row r="6975">
          <cell r="AU6975">
            <v>0.69730000000000003</v>
          </cell>
        </row>
        <row r="6976">
          <cell r="AU6976">
            <v>0.69740000000000002</v>
          </cell>
        </row>
        <row r="6977">
          <cell r="AU6977">
            <v>0.69750000000000001</v>
          </cell>
        </row>
        <row r="6978">
          <cell r="AU6978">
            <v>0.6976</v>
          </cell>
        </row>
        <row r="6979">
          <cell r="AU6979">
            <v>0.69769999999999999</v>
          </cell>
        </row>
        <row r="6980">
          <cell r="AU6980">
            <v>0.69779999999999998</v>
          </cell>
        </row>
        <row r="6981">
          <cell r="AU6981">
            <v>0.69789999999999996</v>
          </cell>
        </row>
        <row r="6982">
          <cell r="AU6982">
            <v>0.69799999999999995</v>
          </cell>
        </row>
        <row r="6983">
          <cell r="AU6983">
            <v>0.69810000000000005</v>
          </cell>
        </row>
        <row r="6984">
          <cell r="AU6984">
            <v>0.69820000000000004</v>
          </cell>
        </row>
        <row r="6985">
          <cell r="AU6985">
            <v>0.69830000000000003</v>
          </cell>
        </row>
        <row r="6986">
          <cell r="AU6986">
            <v>0.69840000000000002</v>
          </cell>
        </row>
        <row r="6987">
          <cell r="AU6987">
            <v>0.69850000000000001</v>
          </cell>
        </row>
        <row r="6988">
          <cell r="AU6988">
            <v>0.6986</v>
          </cell>
        </row>
        <row r="6989">
          <cell r="AU6989">
            <v>0.69869999999999999</v>
          </cell>
        </row>
        <row r="6990">
          <cell r="AU6990">
            <v>0.69879999999999998</v>
          </cell>
        </row>
        <row r="6991">
          <cell r="AU6991">
            <v>0.69889999999999997</v>
          </cell>
        </row>
        <row r="6992">
          <cell r="AU6992">
            <v>0.69899999999999995</v>
          </cell>
        </row>
        <row r="6993">
          <cell r="AU6993">
            <v>0.69910000000000005</v>
          </cell>
        </row>
        <row r="6994">
          <cell r="AU6994">
            <v>0.69920000000000004</v>
          </cell>
        </row>
        <row r="6995">
          <cell r="AU6995">
            <v>0.69930000000000003</v>
          </cell>
        </row>
        <row r="6996">
          <cell r="AU6996">
            <v>0.69940000000000002</v>
          </cell>
        </row>
        <row r="6997">
          <cell r="AU6997">
            <v>0.69950000000000001</v>
          </cell>
        </row>
        <row r="6998">
          <cell r="AU6998">
            <v>0.6996</v>
          </cell>
        </row>
        <row r="6999">
          <cell r="AU6999">
            <v>0.69969999999999999</v>
          </cell>
        </row>
        <row r="7000">
          <cell r="AU7000">
            <v>0.69979999999999998</v>
          </cell>
        </row>
        <row r="7001">
          <cell r="AU7001">
            <v>0.69989999999999997</v>
          </cell>
        </row>
        <row r="7002">
          <cell r="AU7002">
            <v>0.7</v>
          </cell>
        </row>
        <row r="7003">
          <cell r="AU7003">
            <v>0.70009999999999994</v>
          </cell>
        </row>
        <row r="7004">
          <cell r="AU7004">
            <v>0.70020000000000004</v>
          </cell>
        </row>
        <row r="7005">
          <cell r="AU7005">
            <v>0.70030000000000003</v>
          </cell>
        </row>
        <row r="7006">
          <cell r="AU7006">
            <v>0.70040000000000002</v>
          </cell>
        </row>
        <row r="7007">
          <cell r="AU7007">
            <v>0.70050000000000001</v>
          </cell>
        </row>
        <row r="7008">
          <cell r="AU7008">
            <v>0.7006</v>
          </cell>
        </row>
        <row r="7009">
          <cell r="AU7009">
            <v>0.70069999999999999</v>
          </cell>
        </row>
        <row r="7010">
          <cell r="AU7010">
            <v>0.70079999999999998</v>
          </cell>
        </row>
        <row r="7011">
          <cell r="AU7011">
            <v>0.70089999999999997</v>
          </cell>
        </row>
        <row r="7012">
          <cell r="AU7012">
            <v>0.70099999999999996</v>
          </cell>
        </row>
        <row r="7013">
          <cell r="AU7013">
            <v>0.70109999999999995</v>
          </cell>
        </row>
        <row r="7014">
          <cell r="AU7014">
            <v>0.70120000000000005</v>
          </cell>
        </row>
        <row r="7015">
          <cell r="AU7015">
            <v>0.70130000000000003</v>
          </cell>
        </row>
        <row r="7016">
          <cell r="AU7016">
            <v>0.70140000000000002</v>
          </cell>
        </row>
        <row r="7017">
          <cell r="AU7017">
            <v>0.70150000000000001</v>
          </cell>
        </row>
        <row r="7018">
          <cell r="AU7018">
            <v>0.7016</v>
          </cell>
        </row>
        <row r="7019">
          <cell r="AU7019">
            <v>0.70169999999999999</v>
          </cell>
        </row>
        <row r="7020">
          <cell r="AU7020">
            <v>0.70179999999999998</v>
          </cell>
        </row>
        <row r="7021">
          <cell r="AU7021">
            <v>0.70189999999999997</v>
          </cell>
        </row>
        <row r="7022">
          <cell r="AU7022">
            <v>0.70199999999999996</v>
          </cell>
        </row>
        <row r="7023">
          <cell r="AU7023">
            <v>0.70209999999999995</v>
          </cell>
        </row>
        <row r="7024">
          <cell r="AU7024">
            <v>0.70220000000000005</v>
          </cell>
        </row>
        <row r="7025">
          <cell r="AU7025">
            <v>0.70230000000000004</v>
          </cell>
        </row>
        <row r="7026">
          <cell r="AU7026">
            <v>0.70240000000000002</v>
          </cell>
        </row>
        <row r="7027">
          <cell r="AU7027">
            <v>0.70250000000000001</v>
          </cell>
        </row>
        <row r="7028">
          <cell r="AU7028">
            <v>0.7026</v>
          </cell>
        </row>
        <row r="7029">
          <cell r="AU7029">
            <v>0.70269999999999999</v>
          </cell>
        </row>
        <row r="7030">
          <cell r="AU7030">
            <v>0.70279999999999998</v>
          </cell>
        </row>
        <row r="7031">
          <cell r="AU7031">
            <v>0.70289999999999997</v>
          </cell>
        </row>
        <row r="7032">
          <cell r="AU7032">
            <v>0.70299999999999996</v>
          </cell>
        </row>
        <row r="7033">
          <cell r="AU7033">
            <v>0.70309999999999995</v>
          </cell>
        </row>
        <row r="7034">
          <cell r="AU7034">
            <v>0.70320000000000005</v>
          </cell>
        </row>
        <row r="7035">
          <cell r="AU7035">
            <v>0.70330000000000004</v>
          </cell>
        </row>
        <row r="7036">
          <cell r="AU7036">
            <v>0.70340000000000003</v>
          </cell>
        </row>
        <row r="7037">
          <cell r="AU7037">
            <v>0.70350000000000001</v>
          </cell>
        </row>
        <row r="7038">
          <cell r="AU7038">
            <v>0.7036</v>
          </cell>
        </row>
        <row r="7039">
          <cell r="AU7039">
            <v>0.70369999999999999</v>
          </cell>
        </row>
        <row r="7040">
          <cell r="AU7040">
            <v>0.70379999999999998</v>
          </cell>
        </row>
        <row r="7041">
          <cell r="AU7041">
            <v>0.70389999999999997</v>
          </cell>
        </row>
        <row r="7042">
          <cell r="AU7042">
            <v>0.70399999999999996</v>
          </cell>
        </row>
        <row r="7043">
          <cell r="AU7043">
            <v>0.70409999999999995</v>
          </cell>
        </row>
        <row r="7044">
          <cell r="AU7044">
            <v>0.70420000000000005</v>
          </cell>
        </row>
        <row r="7045">
          <cell r="AU7045">
            <v>0.70430000000000004</v>
          </cell>
        </row>
        <row r="7046">
          <cell r="AU7046">
            <v>0.70440000000000003</v>
          </cell>
        </row>
        <row r="7047">
          <cell r="AU7047">
            <v>0.70450000000000002</v>
          </cell>
        </row>
        <row r="7048">
          <cell r="AU7048">
            <v>0.7046</v>
          </cell>
        </row>
        <row r="7049">
          <cell r="AU7049">
            <v>0.70469999999999999</v>
          </cell>
        </row>
        <row r="7050">
          <cell r="AU7050">
            <v>0.70479999999999998</v>
          </cell>
        </row>
        <row r="7051">
          <cell r="AU7051">
            <v>0.70489999999999997</v>
          </cell>
        </row>
        <row r="7052">
          <cell r="AU7052">
            <v>0.70499999999999996</v>
          </cell>
        </row>
        <row r="7053">
          <cell r="AU7053">
            <v>0.70509999999999995</v>
          </cell>
        </row>
        <row r="7054">
          <cell r="AU7054">
            <v>0.70520000000000005</v>
          </cell>
        </row>
        <row r="7055">
          <cell r="AU7055">
            <v>0.70530000000000004</v>
          </cell>
        </row>
        <row r="7056">
          <cell r="AU7056">
            <v>0.70540000000000003</v>
          </cell>
        </row>
        <row r="7057">
          <cell r="AU7057">
            <v>0.70550000000000002</v>
          </cell>
        </row>
        <row r="7058">
          <cell r="AU7058">
            <v>0.7056</v>
          </cell>
        </row>
        <row r="7059">
          <cell r="AU7059">
            <v>0.70569999999999999</v>
          </cell>
        </row>
        <row r="7060">
          <cell r="AU7060">
            <v>0.70579999999999998</v>
          </cell>
        </row>
        <row r="7061">
          <cell r="AU7061">
            <v>0.70589999999999997</v>
          </cell>
        </row>
        <row r="7062">
          <cell r="AU7062">
            <v>0.70599999999999996</v>
          </cell>
        </row>
        <row r="7063">
          <cell r="AU7063">
            <v>0.70609999999999995</v>
          </cell>
        </row>
        <row r="7064">
          <cell r="AU7064">
            <v>0.70620000000000005</v>
          </cell>
        </row>
        <row r="7065">
          <cell r="AU7065">
            <v>0.70630000000000004</v>
          </cell>
        </row>
        <row r="7066">
          <cell r="AU7066">
            <v>0.70640000000000003</v>
          </cell>
        </row>
        <row r="7067">
          <cell r="AU7067">
            <v>0.70650000000000002</v>
          </cell>
        </row>
        <row r="7068">
          <cell r="AU7068">
            <v>0.70660000000000001</v>
          </cell>
        </row>
        <row r="7069">
          <cell r="AU7069">
            <v>0.70669999999999999</v>
          </cell>
        </row>
        <row r="7070">
          <cell r="AU7070">
            <v>0.70679999999999998</v>
          </cell>
        </row>
        <row r="7071">
          <cell r="AU7071">
            <v>0.70689999999999997</v>
          </cell>
        </row>
        <row r="7072">
          <cell r="AU7072">
            <v>0.70699999999999996</v>
          </cell>
        </row>
        <row r="7073">
          <cell r="AU7073">
            <v>0.70709999999999995</v>
          </cell>
        </row>
        <row r="7074">
          <cell r="AU7074">
            <v>0.70720000000000005</v>
          </cell>
        </row>
        <row r="7075">
          <cell r="AU7075">
            <v>0.70730000000000004</v>
          </cell>
        </row>
        <row r="7076">
          <cell r="AU7076">
            <v>0.70740000000000003</v>
          </cell>
        </row>
        <row r="7077">
          <cell r="AU7077">
            <v>0.70750000000000002</v>
          </cell>
        </row>
        <row r="7078">
          <cell r="AU7078">
            <v>0.70760000000000001</v>
          </cell>
        </row>
        <row r="7079">
          <cell r="AU7079">
            <v>0.7077</v>
          </cell>
        </row>
        <row r="7080">
          <cell r="AU7080">
            <v>0.70779999999999998</v>
          </cell>
        </row>
        <row r="7081">
          <cell r="AU7081">
            <v>0.70789999999999997</v>
          </cell>
        </row>
        <row r="7082">
          <cell r="AU7082">
            <v>0.70799999999999996</v>
          </cell>
        </row>
        <row r="7083">
          <cell r="AU7083">
            <v>0.70809999999999995</v>
          </cell>
        </row>
        <row r="7084">
          <cell r="AU7084">
            <v>0.70820000000000005</v>
          </cell>
        </row>
        <row r="7085">
          <cell r="AU7085">
            <v>0.70830000000000004</v>
          </cell>
        </row>
        <row r="7086">
          <cell r="AU7086">
            <v>0.70840000000000003</v>
          </cell>
        </row>
        <row r="7087">
          <cell r="AU7087">
            <v>0.70850000000000002</v>
          </cell>
        </row>
        <row r="7088">
          <cell r="AU7088">
            <v>0.70860000000000001</v>
          </cell>
        </row>
        <row r="7089">
          <cell r="AU7089">
            <v>0.7087</v>
          </cell>
        </row>
        <row r="7090">
          <cell r="AU7090">
            <v>0.70879999999999999</v>
          </cell>
        </row>
        <row r="7091">
          <cell r="AU7091">
            <v>0.70889999999999997</v>
          </cell>
        </row>
        <row r="7092">
          <cell r="AU7092">
            <v>0.70899999999999996</v>
          </cell>
        </row>
        <row r="7093">
          <cell r="AU7093">
            <v>0.70909999999999995</v>
          </cell>
        </row>
        <row r="7094">
          <cell r="AU7094">
            <v>0.70920000000000005</v>
          </cell>
        </row>
        <row r="7095">
          <cell r="AU7095">
            <v>0.70930000000000004</v>
          </cell>
        </row>
        <row r="7096">
          <cell r="AU7096">
            <v>0.70940000000000003</v>
          </cell>
        </row>
        <row r="7097">
          <cell r="AU7097">
            <v>0.70950000000000002</v>
          </cell>
        </row>
        <row r="7098">
          <cell r="AU7098">
            <v>0.70960000000000001</v>
          </cell>
        </row>
        <row r="7099">
          <cell r="AU7099">
            <v>0.7097</v>
          </cell>
        </row>
        <row r="7100">
          <cell r="AU7100">
            <v>0.70979999999999999</v>
          </cell>
        </row>
        <row r="7101">
          <cell r="AU7101">
            <v>0.70989999999999998</v>
          </cell>
        </row>
        <row r="7102">
          <cell r="AU7102">
            <v>0.71</v>
          </cell>
        </row>
        <row r="7103">
          <cell r="AU7103">
            <v>0.71009999999999995</v>
          </cell>
        </row>
        <row r="7104">
          <cell r="AU7104">
            <v>0.71020000000000005</v>
          </cell>
        </row>
        <row r="7105">
          <cell r="AU7105">
            <v>0.71030000000000004</v>
          </cell>
        </row>
        <row r="7106">
          <cell r="AU7106">
            <v>0.71040000000000003</v>
          </cell>
        </row>
        <row r="7107">
          <cell r="AU7107">
            <v>0.71050000000000002</v>
          </cell>
        </row>
        <row r="7108">
          <cell r="AU7108">
            <v>0.71060000000000001</v>
          </cell>
        </row>
        <row r="7109">
          <cell r="AU7109">
            <v>0.7107</v>
          </cell>
        </row>
        <row r="7110">
          <cell r="AU7110">
            <v>0.71079999999999999</v>
          </cell>
        </row>
        <row r="7111">
          <cell r="AU7111">
            <v>0.71089999999999998</v>
          </cell>
        </row>
        <row r="7112">
          <cell r="AU7112">
            <v>0.71099999999999997</v>
          </cell>
        </row>
        <row r="7113">
          <cell r="AU7113">
            <v>0.71109999999999995</v>
          </cell>
        </row>
        <row r="7114">
          <cell r="AU7114">
            <v>0.71120000000000005</v>
          </cell>
        </row>
        <row r="7115">
          <cell r="AU7115">
            <v>0.71130000000000004</v>
          </cell>
        </row>
        <row r="7116">
          <cell r="AU7116">
            <v>0.71140000000000003</v>
          </cell>
        </row>
        <row r="7117">
          <cell r="AU7117">
            <v>0.71150000000000002</v>
          </cell>
        </row>
        <row r="7118">
          <cell r="AU7118">
            <v>0.71160000000000001</v>
          </cell>
        </row>
        <row r="7119">
          <cell r="AU7119">
            <v>0.7117</v>
          </cell>
        </row>
        <row r="7120">
          <cell r="AU7120">
            <v>0.71179999999999999</v>
          </cell>
        </row>
        <row r="7121">
          <cell r="AU7121">
            <v>0.71189999999999998</v>
          </cell>
        </row>
        <row r="7122">
          <cell r="AU7122">
            <v>0.71199999999999997</v>
          </cell>
        </row>
        <row r="7123">
          <cell r="AU7123">
            <v>0.71209999999999996</v>
          </cell>
        </row>
        <row r="7124">
          <cell r="AU7124">
            <v>0.71220000000000006</v>
          </cell>
        </row>
        <row r="7125">
          <cell r="AU7125">
            <v>0.71230000000000004</v>
          </cell>
        </row>
        <row r="7126">
          <cell r="AU7126">
            <v>0.71240000000000003</v>
          </cell>
        </row>
        <row r="7127">
          <cell r="AU7127">
            <v>0.71250000000000002</v>
          </cell>
        </row>
        <row r="7128">
          <cell r="AU7128">
            <v>0.71260000000000001</v>
          </cell>
        </row>
        <row r="7129">
          <cell r="AU7129">
            <v>0.7127</v>
          </cell>
        </row>
        <row r="7130">
          <cell r="AU7130">
            <v>0.71279999999999999</v>
          </cell>
        </row>
        <row r="7131">
          <cell r="AU7131">
            <v>0.71289999999999998</v>
          </cell>
        </row>
        <row r="7132">
          <cell r="AU7132">
            <v>0.71299999999999997</v>
          </cell>
        </row>
        <row r="7133">
          <cell r="AU7133">
            <v>0.71309999999999996</v>
          </cell>
        </row>
        <row r="7134">
          <cell r="AU7134">
            <v>0.71319999999999995</v>
          </cell>
        </row>
        <row r="7135">
          <cell r="AU7135">
            <v>0.71330000000000005</v>
          </cell>
        </row>
        <row r="7136">
          <cell r="AU7136">
            <v>0.71340000000000003</v>
          </cell>
        </row>
        <row r="7137">
          <cell r="AU7137">
            <v>0.71350000000000002</v>
          </cell>
        </row>
        <row r="7138">
          <cell r="AU7138">
            <v>0.71360000000000001</v>
          </cell>
        </row>
        <row r="7139">
          <cell r="AU7139">
            <v>0.7137</v>
          </cell>
        </row>
        <row r="7140">
          <cell r="AU7140">
            <v>0.71379999999999999</v>
          </cell>
        </row>
        <row r="7141">
          <cell r="AU7141">
            <v>0.71389999999999998</v>
          </cell>
        </row>
        <row r="7142">
          <cell r="AU7142">
            <v>0.71399999999999997</v>
          </cell>
        </row>
        <row r="7143">
          <cell r="AU7143">
            <v>0.71409999999999996</v>
          </cell>
        </row>
        <row r="7144">
          <cell r="AU7144">
            <v>0.71419999999999995</v>
          </cell>
        </row>
        <row r="7145">
          <cell r="AU7145">
            <v>0.71430000000000005</v>
          </cell>
        </row>
        <row r="7146">
          <cell r="AU7146">
            <v>0.71440000000000003</v>
          </cell>
        </row>
        <row r="7147">
          <cell r="AU7147">
            <v>0.71450000000000002</v>
          </cell>
        </row>
        <row r="7148">
          <cell r="AU7148">
            <v>0.71460000000000001</v>
          </cell>
        </row>
        <row r="7149">
          <cell r="AU7149">
            <v>0.7147</v>
          </cell>
        </row>
        <row r="7150">
          <cell r="AU7150">
            <v>0.71479999999999999</v>
          </cell>
        </row>
        <row r="7151">
          <cell r="AU7151">
            <v>0.71489999999999998</v>
          </cell>
        </row>
        <row r="7152">
          <cell r="AU7152">
            <v>0.71499999999999997</v>
          </cell>
        </row>
        <row r="7153">
          <cell r="AU7153">
            <v>0.71509999999999996</v>
          </cell>
        </row>
        <row r="7154">
          <cell r="AU7154">
            <v>0.71519999999999995</v>
          </cell>
        </row>
        <row r="7155">
          <cell r="AU7155">
            <v>0.71530000000000005</v>
          </cell>
        </row>
        <row r="7156">
          <cell r="AU7156">
            <v>0.71540000000000004</v>
          </cell>
        </row>
        <row r="7157">
          <cell r="AU7157">
            <v>0.71550000000000002</v>
          </cell>
        </row>
        <row r="7158">
          <cell r="AU7158">
            <v>0.71560000000000001</v>
          </cell>
        </row>
        <row r="7159">
          <cell r="AU7159">
            <v>0.7157</v>
          </cell>
        </row>
        <row r="7160">
          <cell r="AU7160">
            <v>0.71579999999999999</v>
          </cell>
        </row>
        <row r="7161">
          <cell r="AU7161">
            <v>0.71589999999999998</v>
          </cell>
        </row>
        <row r="7162">
          <cell r="AU7162">
            <v>0.71599999999999997</v>
          </cell>
        </row>
        <row r="7163">
          <cell r="AU7163">
            <v>0.71609999999999996</v>
          </cell>
        </row>
        <row r="7164">
          <cell r="AU7164">
            <v>0.71619999999999995</v>
          </cell>
        </row>
        <row r="7165">
          <cell r="AU7165">
            <v>0.71630000000000005</v>
          </cell>
        </row>
        <row r="7166">
          <cell r="AU7166">
            <v>0.71640000000000004</v>
          </cell>
        </row>
        <row r="7167">
          <cell r="AU7167">
            <v>0.71650000000000003</v>
          </cell>
        </row>
        <row r="7168">
          <cell r="AU7168">
            <v>0.71660000000000001</v>
          </cell>
        </row>
        <row r="7169">
          <cell r="AU7169">
            <v>0.7167</v>
          </cell>
        </row>
        <row r="7170">
          <cell r="AU7170">
            <v>0.71679999999999999</v>
          </cell>
        </row>
        <row r="7171">
          <cell r="AU7171">
            <v>0.71689999999999998</v>
          </cell>
        </row>
        <row r="7172">
          <cell r="AU7172">
            <v>0.71699999999999997</v>
          </cell>
        </row>
        <row r="7173">
          <cell r="AU7173">
            <v>0.71709999999999996</v>
          </cell>
        </row>
        <row r="7174">
          <cell r="AU7174">
            <v>0.71719999999999995</v>
          </cell>
        </row>
        <row r="7175">
          <cell r="AU7175">
            <v>0.71730000000000005</v>
          </cell>
        </row>
        <row r="7176">
          <cell r="AU7176">
            <v>0.71740000000000004</v>
          </cell>
        </row>
        <row r="7177">
          <cell r="AU7177">
            <v>0.71750000000000003</v>
          </cell>
        </row>
        <row r="7178">
          <cell r="AU7178">
            <v>0.71760000000000002</v>
          </cell>
        </row>
        <row r="7179">
          <cell r="AU7179">
            <v>0.7177</v>
          </cell>
        </row>
        <row r="7180">
          <cell r="AU7180">
            <v>0.71779999999999999</v>
          </cell>
        </row>
        <row r="7181">
          <cell r="AU7181">
            <v>0.71789999999999998</v>
          </cell>
        </row>
        <row r="7182">
          <cell r="AU7182">
            <v>0.71799999999999997</v>
          </cell>
        </row>
        <row r="7183">
          <cell r="AU7183">
            <v>0.71809999999999996</v>
          </cell>
        </row>
        <row r="7184">
          <cell r="AU7184">
            <v>0.71819999999999995</v>
          </cell>
        </row>
        <row r="7185">
          <cell r="AU7185">
            <v>0.71830000000000005</v>
          </cell>
        </row>
        <row r="7186">
          <cell r="AU7186">
            <v>0.71840000000000004</v>
          </cell>
        </row>
        <row r="7187">
          <cell r="AU7187">
            <v>0.71850000000000003</v>
          </cell>
        </row>
        <row r="7188">
          <cell r="AU7188">
            <v>0.71860000000000002</v>
          </cell>
        </row>
        <row r="7189">
          <cell r="AU7189">
            <v>0.71870000000000001</v>
          </cell>
        </row>
        <row r="7190">
          <cell r="AU7190">
            <v>0.71879999999999999</v>
          </cell>
        </row>
        <row r="7191">
          <cell r="AU7191">
            <v>0.71889999999999998</v>
          </cell>
        </row>
        <row r="7192">
          <cell r="AU7192">
            <v>0.71899999999999997</v>
          </cell>
        </row>
        <row r="7193">
          <cell r="AU7193">
            <v>0.71909999999999996</v>
          </cell>
        </row>
        <row r="7194">
          <cell r="AU7194">
            <v>0.71919999999999995</v>
          </cell>
        </row>
        <row r="7195">
          <cell r="AU7195">
            <v>0.71930000000000005</v>
          </cell>
        </row>
        <row r="7196">
          <cell r="AU7196">
            <v>0.71940000000000004</v>
          </cell>
        </row>
        <row r="7197">
          <cell r="AU7197">
            <v>0.71950000000000003</v>
          </cell>
        </row>
        <row r="7198">
          <cell r="AU7198">
            <v>0.71960000000000002</v>
          </cell>
        </row>
        <row r="7199">
          <cell r="AU7199">
            <v>0.71970000000000001</v>
          </cell>
        </row>
        <row r="7200">
          <cell r="AU7200">
            <v>0.7198</v>
          </cell>
        </row>
        <row r="7201">
          <cell r="AU7201">
            <v>0.71989999999999998</v>
          </cell>
        </row>
        <row r="7202">
          <cell r="AU7202">
            <v>0.72</v>
          </cell>
        </row>
        <row r="7203">
          <cell r="AU7203">
            <v>0.72009999999999996</v>
          </cell>
        </row>
        <row r="7204">
          <cell r="AU7204">
            <v>0.72019999999999995</v>
          </cell>
        </row>
        <row r="7205">
          <cell r="AU7205">
            <v>0.72030000000000005</v>
          </cell>
        </row>
        <row r="7206">
          <cell r="AU7206">
            <v>0.72040000000000004</v>
          </cell>
        </row>
        <row r="7207">
          <cell r="AU7207">
            <v>0.72050000000000003</v>
          </cell>
        </row>
        <row r="7208">
          <cell r="AU7208">
            <v>0.72060000000000002</v>
          </cell>
        </row>
        <row r="7209">
          <cell r="AU7209">
            <v>0.72070000000000001</v>
          </cell>
        </row>
        <row r="7210">
          <cell r="AU7210">
            <v>0.7208</v>
          </cell>
        </row>
        <row r="7211">
          <cell r="AU7211">
            <v>0.72089999999999999</v>
          </cell>
        </row>
        <row r="7212">
          <cell r="AU7212">
            <v>0.72099999999999997</v>
          </cell>
        </row>
        <row r="7213">
          <cell r="AU7213">
            <v>0.72109999999999996</v>
          </cell>
        </row>
        <row r="7214">
          <cell r="AU7214">
            <v>0.72119999999999995</v>
          </cell>
        </row>
        <row r="7215">
          <cell r="AU7215">
            <v>0.72130000000000005</v>
          </cell>
        </row>
        <row r="7216">
          <cell r="AU7216">
            <v>0.72140000000000004</v>
          </cell>
        </row>
        <row r="7217">
          <cell r="AU7217">
            <v>0.72150000000000003</v>
          </cell>
        </row>
        <row r="7218">
          <cell r="AU7218">
            <v>0.72160000000000002</v>
          </cell>
        </row>
        <row r="7219">
          <cell r="AU7219">
            <v>0.72170000000000001</v>
          </cell>
        </row>
        <row r="7220">
          <cell r="AU7220">
            <v>0.7218</v>
          </cell>
        </row>
        <row r="7221">
          <cell r="AU7221">
            <v>0.72189999999999999</v>
          </cell>
        </row>
        <row r="7222">
          <cell r="AU7222">
            <v>0.72199999999999998</v>
          </cell>
        </row>
        <row r="7223">
          <cell r="AU7223">
            <v>0.72209999999999996</v>
          </cell>
        </row>
        <row r="7224">
          <cell r="AU7224">
            <v>0.72219999999999995</v>
          </cell>
        </row>
        <row r="7225">
          <cell r="AU7225">
            <v>0.72230000000000005</v>
          </cell>
        </row>
        <row r="7226">
          <cell r="AU7226">
            <v>0.72240000000000004</v>
          </cell>
        </row>
        <row r="7227">
          <cell r="AU7227">
            <v>0.72250000000000003</v>
          </cell>
        </row>
        <row r="7228">
          <cell r="AU7228">
            <v>0.72260000000000002</v>
          </cell>
        </row>
        <row r="7229">
          <cell r="AU7229">
            <v>0.72270000000000001</v>
          </cell>
        </row>
        <row r="7230">
          <cell r="AU7230">
            <v>0.7228</v>
          </cell>
        </row>
        <row r="7231">
          <cell r="AU7231">
            <v>0.72289999999999999</v>
          </cell>
        </row>
        <row r="7232">
          <cell r="AU7232">
            <v>0.72299999999999998</v>
          </cell>
        </row>
        <row r="7233">
          <cell r="AU7233">
            <v>0.72309999999999997</v>
          </cell>
        </row>
        <row r="7234">
          <cell r="AU7234">
            <v>0.72319999999999995</v>
          </cell>
        </row>
        <row r="7235">
          <cell r="AU7235">
            <v>0.72330000000000005</v>
          </cell>
        </row>
        <row r="7236">
          <cell r="AU7236">
            <v>0.72340000000000004</v>
          </cell>
        </row>
        <row r="7237">
          <cell r="AU7237">
            <v>0.72350000000000003</v>
          </cell>
        </row>
        <row r="7238">
          <cell r="AU7238">
            <v>0.72360000000000002</v>
          </cell>
        </row>
        <row r="7239">
          <cell r="AU7239">
            <v>0.72370000000000001</v>
          </cell>
        </row>
        <row r="7240">
          <cell r="AU7240">
            <v>0.7238</v>
          </cell>
        </row>
        <row r="7241">
          <cell r="AU7241">
            <v>0.72389999999999999</v>
          </cell>
        </row>
        <row r="7242">
          <cell r="AU7242">
            <v>0.72399999999999998</v>
          </cell>
        </row>
        <row r="7243">
          <cell r="AU7243">
            <v>0.72409999999999997</v>
          </cell>
        </row>
        <row r="7244">
          <cell r="AU7244">
            <v>0.72419999999999995</v>
          </cell>
        </row>
        <row r="7245">
          <cell r="AU7245">
            <v>0.72430000000000005</v>
          </cell>
        </row>
        <row r="7246">
          <cell r="AU7246">
            <v>0.72440000000000004</v>
          </cell>
        </row>
        <row r="7247">
          <cell r="AU7247">
            <v>0.72450000000000003</v>
          </cell>
        </row>
        <row r="7248">
          <cell r="AU7248">
            <v>0.72460000000000002</v>
          </cell>
        </row>
        <row r="7249">
          <cell r="AU7249">
            <v>0.72470000000000001</v>
          </cell>
        </row>
        <row r="7250">
          <cell r="AU7250">
            <v>0.7248</v>
          </cell>
        </row>
        <row r="7251">
          <cell r="AU7251">
            <v>0.72489999999999999</v>
          </cell>
        </row>
        <row r="7252">
          <cell r="AU7252">
            <v>0.72499999999999998</v>
          </cell>
        </row>
        <row r="7253">
          <cell r="AU7253">
            <v>0.72509999999999997</v>
          </cell>
        </row>
        <row r="7254">
          <cell r="AU7254">
            <v>0.72519999999999996</v>
          </cell>
        </row>
        <row r="7255">
          <cell r="AU7255">
            <v>0.72529999999999994</v>
          </cell>
        </row>
        <row r="7256">
          <cell r="AU7256">
            <v>0.72540000000000004</v>
          </cell>
        </row>
        <row r="7257">
          <cell r="AU7257">
            <v>0.72550000000000003</v>
          </cell>
        </row>
        <row r="7258">
          <cell r="AU7258">
            <v>0.72560000000000002</v>
          </cell>
        </row>
        <row r="7259">
          <cell r="AU7259">
            <v>0.72570000000000001</v>
          </cell>
        </row>
        <row r="7260">
          <cell r="AU7260">
            <v>0.7258</v>
          </cell>
        </row>
        <row r="7261">
          <cell r="AU7261">
            <v>0.72589999999999999</v>
          </cell>
        </row>
        <row r="7262">
          <cell r="AU7262">
            <v>0.72599999999999998</v>
          </cell>
        </row>
        <row r="7263">
          <cell r="AU7263">
            <v>0.72609999999999997</v>
          </cell>
        </row>
        <row r="7264">
          <cell r="AU7264">
            <v>0.72619999999999996</v>
          </cell>
        </row>
        <row r="7265">
          <cell r="AU7265">
            <v>0.72629999999999995</v>
          </cell>
        </row>
        <row r="7266">
          <cell r="AU7266">
            <v>0.72640000000000005</v>
          </cell>
        </row>
        <row r="7267">
          <cell r="AU7267">
            <v>0.72650000000000003</v>
          </cell>
        </row>
        <row r="7268">
          <cell r="AU7268">
            <v>0.72660000000000002</v>
          </cell>
        </row>
        <row r="7269">
          <cell r="AU7269">
            <v>0.72670000000000001</v>
          </cell>
        </row>
        <row r="7270">
          <cell r="AU7270">
            <v>0.7268</v>
          </cell>
        </row>
        <row r="7271">
          <cell r="AU7271">
            <v>0.72689999999999999</v>
          </cell>
        </row>
        <row r="7272">
          <cell r="AU7272">
            <v>0.72699999999999998</v>
          </cell>
        </row>
        <row r="7273">
          <cell r="AU7273">
            <v>0.72709999999999997</v>
          </cell>
        </row>
        <row r="7274">
          <cell r="AU7274">
            <v>0.72719999999999996</v>
          </cell>
        </row>
        <row r="7275">
          <cell r="AU7275">
            <v>0.72729999999999995</v>
          </cell>
        </row>
        <row r="7276">
          <cell r="AU7276">
            <v>0.72740000000000005</v>
          </cell>
        </row>
        <row r="7277">
          <cell r="AU7277">
            <v>0.72750000000000004</v>
          </cell>
        </row>
        <row r="7278">
          <cell r="AU7278">
            <v>0.72760000000000002</v>
          </cell>
        </row>
        <row r="7279">
          <cell r="AU7279">
            <v>0.72770000000000001</v>
          </cell>
        </row>
        <row r="7280">
          <cell r="AU7280">
            <v>0.7278</v>
          </cell>
        </row>
        <row r="7281">
          <cell r="AU7281">
            <v>0.72789999999999999</v>
          </cell>
        </row>
        <row r="7282">
          <cell r="AU7282">
            <v>0.72799999999999998</v>
          </cell>
        </row>
        <row r="7283">
          <cell r="AU7283">
            <v>0.72809999999999997</v>
          </cell>
        </row>
        <row r="7284">
          <cell r="AU7284">
            <v>0.72819999999999996</v>
          </cell>
        </row>
        <row r="7285">
          <cell r="AU7285">
            <v>0.72829999999999995</v>
          </cell>
        </row>
        <row r="7286">
          <cell r="AU7286">
            <v>0.72840000000000005</v>
          </cell>
        </row>
        <row r="7287">
          <cell r="AU7287">
            <v>0.72850000000000004</v>
          </cell>
        </row>
        <row r="7288">
          <cell r="AU7288">
            <v>0.72860000000000003</v>
          </cell>
        </row>
        <row r="7289">
          <cell r="AU7289">
            <v>0.72870000000000001</v>
          </cell>
        </row>
        <row r="7290">
          <cell r="AU7290">
            <v>0.7288</v>
          </cell>
        </row>
        <row r="7291">
          <cell r="AU7291">
            <v>0.72889999999999999</v>
          </cell>
        </row>
        <row r="7292">
          <cell r="AU7292">
            <v>0.72899999999999998</v>
          </cell>
        </row>
        <row r="7293">
          <cell r="AU7293">
            <v>0.72909999999999997</v>
          </cell>
        </row>
        <row r="7294">
          <cell r="AU7294">
            <v>0.72919999999999996</v>
          </cell>
        </row>
        <row r="7295">
          <cell r="AU7295">
            <v>0.72929999999999995</v>
          </cell>
        </row>
        <row r="7296">
          <cell r="AU7296">
            <v>0.72940000000000005</v>
          </cell>
        </row>
        <row r="7297">
          <cell r="AU7297">
            <v>0.72950000000000004</v>
          </cell>
        </row>
        <row r="7298">
          <cell r="AU7298">
            <v>0.72960000000000003</v>
          </cell>
        </row>
        <row r="7299">
          <cell r="AU7299">
            <v>0.72970000000000002</v>
          </cell>
        </row>
        <row r="7300">
          <cell r="AU7300">
            <v>0.7298</v>
          </cell>
        </row>
        <row r="7301">
          <cell r="AU7301">
            <v>0.72989999999999999</v>
          </cell>
        </row>
        <row r="7302">
          <cell r="AU7302">
            <v>0.73</v>
          </cell>
        </row>
        <row r="7303">
          <cell r="AU7303">
            <v>0.73009999999999997</v>
          </cell>
        </row>
        <row r="7304">
          <cell r="AU7304">
            <v>0.73019999999999996</v>
          </cell>
        </row>
        <row r="7305">
          <cell r="AU7305">
            <v>0.73029999999999995</v>
          </cell>
        </row>
        <row r="7306">
          <cell r="AU7306">
            <v>0.73040000000000005</v>
          </cell>
        </row>
        <row r="7307">
          <cell r="AU7307">
            <v>0.73050000000000004</v>
          </cell>
        </row>
        <row r="7308">
          <cell r="AU7308">
            <v>0.73060000000000003</v>
          </cell>
        </row>
        <row r="7309">
          <cell r="AU7309">
            <v>0.73070000000000002</v>
          </cell>
        </row>
        <row r="7310">
          <cell r="AU7310">
            <v>0.73080000000000001</v>
          </cell>
        </row>
        <row r="7311">
          <cell r="AU7311">
            <v>0.73089999999999999</v>
          </cell>
        </row>
        <row r="7312">
          <cell r="AU7312">
            <v>0.73099999999999998</v>
          </cell>
        </row>
        <row r="7313">
          <cell r="AU7313">
            <v>0.73109999999999997</v>
          </cell>
        </row>
        <row r="7314">
          <cell r="AU7314">
            <v>0.73119999999999996</v>
          </cell>
        </row>
        <row r="7315">
          <cell r="AU7315">
            <v>0.73129999999999995</v>
          </cell>
        </row>
        <row r="7316">
          <cell r="AU7316">
            <v>0.73140000000000005</v>
          </cell>
        </row>
        <row r="7317">
          <cell r="AU7317">
            <v>0.73150000000000004</v>
          </cell>
        </row>
        <row r="7318">
          <cell r="AU7318">
            <v>0.73160000000000003</v>
          </cell>
        </row>
        <row r="7319">
          <cell r="AU7319">
            <v>0.73170000000000002</v>
          </cell>
        </row>
        <row r="7320">
          <cell r="AU7320">
            <v>0.73180000000000001</v>
          </cell>
        </row>
        <row r="7321">
          <cell r="AU7321">
            <v>0.7319</v>
          </cell>
        </row>
        <row r="7322">
          <cell r="AU7322">
            <v>0.73199999999999998</v>
          </cell>
        </row>
        <row r="7323">
          <cell r="AU7323">
            <v>0.73209999999999997</v>
          </cell>
        </row>
        <row r="7324">
          <cell r="AU7324">
            <v>0.73219999999999996</v>
          </cell>
        </row>
        <row r="7325">
          <cell r="AU7325">
            <v>0.73229999999999995</v>
          </cell>
        </row>
        <row r="7326">
          <cell r="AU7326">
            <v>0.73240000000000005</v>
          </cell>
        </row>
        <row r="7327">
          <cell r="AU7327">
            <v>0.73250000000000004</v>
          </cell>
        </row>
        <row r="7328">
          <cell r="AU7328">
            <v>0.73260000000000003</v>
          </cell>
        </row>
        <row r="7329">
          <cell r="AU7329">
            <v>0.73270000000000002</v>
          </cell>
        </row>
        <row r="7330">
          <cell r="AU7330">
            <v>0.73280000000000001</v>
          </cell>
        </row>
        <row r="7331">
          <cell r="AU7331">
            <v>0.7329</v>
          </cell>
        </row>
        <row r="7332">
          <cell r="AU7332">
            <v>0.73299999999999998</v>
          </cell>
        </row>
        <row r="7333">
          <cell r="AU7333">
            <v>0.73309999999999997</v>
          </cell>
        </row>
        <row r="7334">
          <cell r="AU7334">
            <v>0.73319999999999996</v>
          </cell>
        </row>
        <row r="7335">
          <cell r="AU7335">
            <v>0.73329999999999995</v>
          </cell>
        </row>
        <row r="7336">
          <cell r="AU7336">
            <v>0.73340000000000005</v>
          </cell>
        </row>
        <row r="7337">
          <cell r="AU7337">
            <v>0.73350000000000004</v>
          </cell>
        </row>
        <row r="7338">
          <cell r="AU7338">
            <v>0.73360000000000003</v>
          </cell>
        </row>
        <row r="7339">
          <cell r="AU7339">
            <v>0.73370000000000002</v>
          </cell>
        </row>
        <row r="7340">
          <cell r="AU7340">
            <v>0.73380000000000001</v>
          </cell>
        </row>
        <row r="7341">
          <cell r="AU7341">
            <v>0.7339</v>
          </cell>
        </row>
        <row r="7342">
          <cell r="AU7342">
            <v>0.73399999999999999</v>
          </cell>
        </row>
        <row r="7343">
          <cell r="AU7343">
            <v>0.73409999999999997</v>
          </cell>
        </row>
        <row r="7344">
          <cell r="AU7344">
            <v>0.73419999999999996</v>
          </cell>
        </row>
        <row r="7345">
          <cell r="AU7345">
            <v>0.73429999999999995</v>
          </cell>
        </row>
        <row r="7346">
          <cell r="AU7346">
            <v>0.73440000000000005</v>
          </cell>
        </row>
        <row r="7347">
          <cell r="AU7347">
            <v>0.73450000000000004</v>
          </cell>
        </row>
        <row r="7348">
          <cell r="AU7348">
            <v>0.73460000000000003</v>
          </cell>
        </row>
        <row r="7349">
          <cell r="AU7349">
            <v>0.73470000000000002</v>
          </cell>
        </row>
        <row r="7350">
          <cell r="AU7350">
            <v>0.73480000000000001</v>
          </cell>
        </row>
        <row r="7351">
          <cell r="AU7351">
            <v>0.7349</v>
          </cell>
        </row>
        <row r="7352">
          <cell r="AU7352">
            <v>0.73499999999999999</v>
          </cell>
        </row>
        <row r="7353">
          <cell r="AU7353">
            <v>0.73509999999999998</v>
          </cell>
        </row>
        <row r="7354">
          <cell r="AU7354">
            <v>0.73519999999999996</v>
          </cell>
        </row>
        <row r="7355">
          <cell r="AU7355">
            <v>0.73529999999999995</v>
          </cell>
        </row>
        <row r="7356">
          <cell r="AU7356">
            <v>0.73540000000000005</v>
          </cell>
        </row>
        <row r="7357">
          <cell r="AU7357">
            <v>0.73550000000000004</v>
          </cell>
        </row>
        <row r="7358">
          <cell r="AU7358">
            <v>0.73560000000000003</v>
          </cell>
        </row>
        <row r="7359">
          <cell r="AU7359">
            <v>0.73570000000000002</v>
          </cell>
        </row>
        <row r="7360">
          <cell r="AU7360">
            <v>0.73580000000000001</v>
          </cell>
        </row>
        <row r="7361">
          <cell r="AU7361">
            <v>0.7359</v>
          </cell>
        </row>
        <row r="7362">
          <cell r="AU7362">
            <v>0.73599999999999999</v>
          </cell>
        </row>
        <row r="7363">
          <cell r="AU7363">
            <v>0.73609999999999998</v>
          </cell>
        </row>
        <row r="7364">
          <cell r="AU7364">
            <v>0.73619999999999997</v>
          </cell>
        </row>
        <row r="7365">
          <cell r="AU7365">
            <v>0.73629999999999995</v>
          </cell>
        </row>
        <row r="7366">
          <cell r="AU7366">
            <v>0.73640000000000005</v>
          </cell>
        </row>
        <row r="7367">
          <cell r="AU7367">
            <v>0.73650000000000004</v>
          </cell>
        </row>
        <row r="7368">
          <cell r="AU7368">
            <v>0.73660000000000003</v>
          </cell>
        </row>
        <row r="7369">
          <cell r="AU7369">
            <v>0.73670000000000002</v>
          </cell>
        </row>
        <row r="7370">
          <cell r="AU7370">
            <v>0.73680000000000001</v>
          </cell>
        </row>
        <row r="7371">
          <cell r="AU7371">
            <v>0.7369</v>
          </cell>
        </row>
        <row r="7372">
          <cell r="AU7372">
            <v>0.73699999999999999</v>
          </cell>
        </row>
        <row r="7373">
          <cell r="AU7373">
            <v>0.73709999999999998</v>
          </cell>
        </row>
        <row r="7374">
          <cell r="AU7374">
            <v>0.73719999999999997</v>
          </cell>
        </row>
        <row r="7375">
          <cell r="AU7375">
            <v>0.73729999999999996</v>
          </cell>
        </row>
        <row r="7376">
          <cell r="AU7376">
            <v>0.73740000000000006</v>
          </cell>
        </row>
        <row r="7377">
          <cell r="AU7377">
            <v>0.73750000000000004</v>
          </cell>
        </row>
        <row r="7378">
          <cell r="AU7378">
            <v>0.73760000000000003</v>
          </cell>
        </row>
        <row r="7379">
          <cell r="AU7379">
            <v>0.73770000000000002</v>
          </cell>
        </row>
        <row r="7380">
          <cell r="AU7380">
            <v>0.73780000000000001</v>
          </cell>
        </row>
        <row r="7381">
          <cell r="AU7381">
            <v>0.7379</v>
          </cell>
        </row>
        <row r="7382">
          <cell r="AU7382">
            <v>0.73799999999999999</v>
          </cell>
        </row>
        <row r="7383">
          <cell r="AU7383">
            <v>0.73809999999999998</v>
          </cell>
        </row>
        <row r="7384">
          <cell r="AU7384">
            <v>0.73819999999999997</v>
          </cell>
        </row>
        <row r="7385">
          <cell r="AU7385">
            <v>0.73829999999999996</v>
          </cell>
        </row>
        <row r="7386">
          <cell r="AU7386">
            <v>0.73839999999999995</v>
          </cell>
        </row>
        <row r="7387">
          <cell r="AU7387">
            <v>0.73850000000000005</v>
          </cell>
        </row>
        <row r="7388">
          <cell r="AU7388">
            <v>0.73860000000000003</v>
          </cell>
        </row>
        <row r="7389">
          <cell r="AU7389">
            <v>0.73870000000000002</v>
          </cell>
        </row>
        <row r="7390">
          <cell r="AU7390">
            <v>0.73880000000000001</v>
          </cell>
        </row>
        <row r="7391">
          <cell r="AU7391">
            <v>0.7389</v>
          </cell>
        </row>
        <row r="7392">
          <cell r="AU7392">
            <v>0.73899999999999999</v>
          </cell>
        </row>
        <row r="7393">
          <cell r="AU7393">
            <v>0.73909999999999998</v>
          </cell>
        </row>
        <row r="7394">
          <cell r="AU7394">
            <v>0.73919999999999997</v>
          </cell>
        </row>
        <row r="7395">
          <cell r="AU7395">
            <v>0.73929999999999996</v>
          </cell>
        </row>
        <row r="7396">
          <cell r="AU7396">
            <v>0.73939999999999995</v>
          </cell>
        </row>
        <row r="7397">
          <cell r="AU7397">
            <v>0.73950000000000005</v>
          </cell>
        </row>
        <row r="7398">
          <cell r="AU7398">
            <v>0.73960000000000004</v>
          </cell>
        </row>
        <row r="7399">
          <cell r="AU7399">
            <v>0.73970000000000002</v>
          </cell>
        </row>
        <row r="7400">
          <cell r="AU7400">
            <v>0.73980000000000001</v>
          </cell>
        </row>
        <row r="7401">
          <cell r="AU7401">
            <v>0.7399</v>
          </cell>
        </row>
        <row r="7402">
          <cell r="AU7402">
            <v>0.74</v>
          </cell>
        </row>
        <row r="7403">
          <cell r="AU7403">
            <v>0.74009999999999998</v>
          </cell>
        </row>
        <row r="7404">
          <cell r="AU7404">
            <v>0.74019999999999997</v>
          </cell>
        </row>
        <row r="7405">
          <cell r="AU7405">
            <v>0.74029999999999996</v>
          </cell>
        </row>
        <row r="7406">
          <cell r="AU7406">
            <v>0.74039999999999995</v>
          </cell>
        </row>
        <row r="7407">
          <cell r="AU7407">
            <v>0.74050000000000005</v>
          </cell>
        </row>
        <row r="7408">
          <cell r="AU7408">
            <v>0.74060000000000004</v>
          </cell>
        </row>
        <row r="7409">
          <cell r="AU7409">
            <v>0.74070000000000003</v>
          </cell>
        </row>
        <row r="7410">
          <cell r="AU7410">
            <v>0.74080000000000001</v>
          </cell>
        </row>
        <row r="7411">
          <cell r="AU7411">
            <v>0.7409</v>
          </cell>
        </row>
        <row r="7412">
          <cell r="AU7412">
            <v>0.74099999999999999</v>
          </cell>
        </row>
        <row r="7413">
          <cell r="AU7413">
            <v>0.74109999999999998</v>
          </cell>
        </row>
        <row r="7414">
          <cell r="AU7414">
            <v>0.74119999999999997</v>
          </cell>
        </row>
        <row r="7415">
          <cell r="AU7415">
            <v>0.74129999999999996</v>
          </cell>
        </row>
        <row r="7416">
          <cell r="AU7416">
            <v>0.74139999999999995</v>
          </cell>
        </row>
        <row r="7417">
          <cell r="AU7417">
            <v>0.74150000000000005</v>
          </cell>
        </row>
        <row r="7418">
          <cell r="AU7418">
            <v>0.74160000000000004</v>
          </cell>
        </row>
        <row r="7419">
          <cell r="AU7419">
            <v>0.74170000000000003</v>
          </cell>
        </row>
        <row r="7420">
          <cell r="AU7420">
            <v>0.74180000000000001</v>
          </cell>
        </row>
        <row r="7421">
          <cell r="AU7421">
            <v>0.7419</v>
          </cell>
        </row>
        <row r="7422">
          <cell r="AU7422">
            <v>0.74199999999999999</v>
          </cell>
        </row>
        <row r="7423">
          <cell r="AU7423">
            <v>0.74209999999999998</v>
          </cell>
        </row>
        <row r="7424">
          <cell r="AU7424">
            <v>0.74219999999999997</v>
          </cell>
        </row>
        <row r="7425">
          <cell r="AU7425">
            <v>0.74229999999999996</v>
          </cell>
        </row>
        <row r="7426">
          <cell r="AU7426">
            <v>0.74239999999999995</v>
          </cell>
        </row>
        <row r="7427">
          <cell r="AU7427">
            <v>0.74250000000000005</v>
          </cell>
        </row>
        <row r="7428">
          <cell r="AU7428">
            <v>0.74260000000000004</v>
          </cell>
        </row>
        <row r="7429">
          <cell r="AU7429">
            <v>0.74270000000000003</v>
          </cell>
        </row>
        <row r="7430">
          <cell r="AU7430">
            <v>0.74280000000000002</v>
          </cell>
        </row>
        <row r="7431">
          <cell r="AU7431">
            <v>0.7429</v>
          </cell>
        </row>
        <row r="7432">
          <cell r="AU7432">
            <v>0.74299999999999999</v>
          </cell>
        </row>
        <row r="7433">
          <cell r="AU7433">
            <v>0.74309999999999998</v>
          </cell>
        </row>
        <row r="7434">
          <cell r="AU7434">
            <v>0.74319999999999997</v>
          </cell>
        </row>
        <row r="7435">
          <cell r="AU7435">
            <v>0.74329999999999996</v>
          </cell>
        </row>
        <row r="7436">
          <cell r="AU7436">
            <v>0.74339999999999995</v>
          </cell>
        </row>
        <row r="7437">
          <cell r="AU7437">
            <v>0.74350000000000005</v>
          </cell>
        </row>
        <row r="7438">
          <cell r="AU7438">
            <v>0.74360000000000004</v>
          </cell>
        </row>
        <row r="7439">
          <cell r="AU7439">
            <v>0.74370000000000003</v>
          </cell>
        </row>
        <row r="7440">
          <cell r="AU7440">
            <v>0.74380000000000002</v>
          </cell>
        </row>
        <row r="7441">
          <cell r="AU7441">
            <v>0.74390000000000001</v>
          </cell>
        </row>
        <row r="7442">
          <cell r="AU7442">
            <v>0.74399999999999999</v>
          </cell>
        </row>
        <row r="7443">
          <cell r="AU7443">
            <v>0.74409999999999998</v>
          </cell>
        </row>
        <row r="7444">
          <cell r="AU7444">
            <v>0.74419999999999997</v>
          </cell>
        </row>
        <row r="7445">
          <cell r="AU7445">
            <v>0.74429999999999996</v>
          </cell>
        </row>
        <row r="7446">
          <cell r="AU7446">
            <v>0.74439999999999995</v>
          </cell>
        </row>
        <row r="7447">
          <cell r="AU7447">
            <v>0.74450000000000005</v>
          </cell>
        </row>
        <row r="7448">
          <cell r="AU7448">
            <v>0.74460000000000004</v>
          </cell>
        </row>
        <row r="7449">
          <cell r="AU7449">
            <v>0.74470000000000003</v>
          </cell>
        </row>
        <row r="7450">
          <cell r="AU7450">
            <v>0.74480000000000002</v>
          </cell>
        </row>
        <row r="7451">
          <cell r="AU7451">
            <v>0.74490000000000001</v>
          </cell>
        </row>
        <row r="7452">
          <cell r="AU7452">
            <v>0.745</v>
          </cell>
        </row>
        <row r="7453">
          <cell r="AU7453">
            <v>0.74509999999999998</v>
          </cell>
        </row>
        <row r="7454">
          <cell r="AU7454">
            <v>0.74519999999999997</v>
          </cell>
        </row>
        <row r="7455">
          <cell r="AU7455">
            <v>0.74529999999999996</v>
          </cell>
        </row>
        <row r="7456">
          <cell r="AU7456">
            <v>0.74539999999999995</v>
          </cell>
        </row>
        <row r="7457">
          <cell r="AU7457">
            <v>0.74550000000000005</v>
          </cell>
        </row>
        <row r="7458">
          <cell r="AU7458">
            <v>0.74560000000000004</v>
          </cell>
        </row>
        <row r="7459">
          <cell r="AU7459">
            <v>0.74570000000000003</v>
          </cell>
        </row>
        <row r="7460">
          <cell r="AU7460">
            <v>0.74580000000000002</v>
          </cell>
        </row>
        <row r="7461">
          <cell r="AU7461">
            <v>0.74590000000000001</v>
          </cell>
        </row>
        <row r="7462">
          <cell r="AU7462">
            <v>0.746</v>
          </cell>
        </row>
        <row r="7463">
          <cell r="AU7463">
            <v>0.74609999999999999</v>
          </cell>
        </row>
        <row r="7464">
          <cell r="AU7464">
            <v>0.74619999999999997</v>
          </cell>
        </row>
        <row r="7465">
          <cell r="AU7465">
            <v>0.74629999999999996</v>
          </cell>
        </row>
        <row r="7466">
          <cell r="AU7466">
            <v>0.74639999999999995</v>
          </cell>
        </row>
        <row r="7467">
          <cell r="AU7467">
            <v>0.74650000000000005</v>
          </cell>
        </row>
        <row r="7468">
          <cell r="AU7468">
            <v>0.74660000000000004</v>
          </cell>
        </row>
        <row r="7469">
          <cell r="AU7469">
            <v>0.74670000000000003</v>
          </cell>
        </row>
        <row r="7470">
          <cell r="AU7470">
            <v>0.74680000000000002</v>
          </cell>
        </row>
        <row r="7471">
          <cell r="AU7471">
            <v>0.74690000000000001</v>
          </cell>
        </row>
        <row r="7472">
          <cell r="AU7472">
            <v>0.747</v>
          </cell>
        </row>
        <row r="7473">
          <cell r="AU7473">
            <v>0.74709999999999999</v>
          </cell>
        </row>
        <row r="7474">
          <cell r="AU7474">
            <v>0.74719999999999998</v>
          </cell>
        </row>
        <row r="7475">
          <cell r="AU7475">
            <v>0.74729999999999996</v>
          </cell>
        </row>
        <row r="7476">
          <cell r="AU7476">
            <v>0.74739999999999995</v>
          </cell>
        </row>
        <row r="7477">
          <cell r="AU7477">
            <v>0.74750000000000005</v>
          </cell>
        </row>
        <row r="7478">
          <cell r="AU7478">
            <v>0.74760000000000004</v>
          </cell>
        </row>
        <row r="7479">
          <cell r="AU7479">
            <v>0.74770000000000003</v>
          </cell>
        </row>
        <row r="7480">
          <cell r="AU7480">
            <v>0.74780000000000002</v>
          </cell>
        </row>
        <row r="7481">
          <cell r="AU7481">
            <v>0.74790000000000001</v>
          </cell>
        </row>
        <row r="7482">
          <cell r="AU7482">
            <v>0.748</v>
          </cell>
        </row>
        <row r="7483">
          <cell r="AU7483">
            <v>0.74809999999999999</v>
          </cell>
        </row>
        <row r="7484">
          <cell r="AU7484">
            <v>0.74819999999999998</v>
          </cell>
        </row>
        <row r="7485">
          <cell r="AU7485">
            <v>0.74829999999999997</v>
          </cell>
        </row>
        <row r="7486">
          <cell r="AU7486">
            <v>0.74839999999999995</v>
          </cell>
        </row>
        <row r="7487">
          <cell r="AU7487">
            <v>0.74850000000000005</v>
          </cell>
        </row>
        <row r="7488">
          <cell r="AU7488">
            <v>0.74860000000000004</v>
          </cell>
        </row>
        <row r="7489">
          <cell r="AU7489">
            <v>0.74870000000000003</v>
          </cell>
        </row>
        <row r="7490">
          <cell r="AU7490">
            <v>0.74880000000000002</v>
          </cell>
        </row>
        <row r="7491">
          <cell r="AU7491">
            <v>0.74890000000000001</v>
          </cell>
        </row>
        <row r="7492">
          <cell r="AU7492">
            <v>0.749</v>
          </cell>
        </row>
        <row r="7493">
          <cell r="AU7493">
            <v>0.74909999999999999</v>
          </cell>
        </row>
        <row r="7494">
          <cell r="AU7494">
            <v>0.74919999999999998</v>
          </cell>
        </row>
        <row r="7495">
          <cell r="AU7495">
            <v>0.74929999999999997</v>
          </cell>
        </row>
        <row r="7496">
          <cell r="AU7496">
            <v>0.74939999999999996</v>
          </cell>
        </row>
        <row r="7497">
          <cell r="AU7497">
            <v>0.74950000000000006</v>
          </cell>
        </row>
        <row r="7498">
          <cell r="AU7498">
            <v>0.74960000000000004</v>
          </cell>
        </row>
        <row r="7499">
          <cell r="AU7499">
            <v>0.74970000000000003</v>
          </cell>
        </row>
        <row r="7500">
          <cell r="AU7500">
            <v>0.74980000000000002</v>
          </cell>
        </row>
        <row r="7501">
          <cell r="AU7501">
            <v>0.74990000000000001</v>
          </cell>
        </row>
        <row r="7502">
          <cell r="AU7502">
            <v>0.75</v>
          </cell>
        </row>
        <row r="7503">
          <cell r="AU7503">
            <v>0.75009999999999999</v>
          </cell>
        </row>
        <row r="7504">
          <cell r="AU7504">
            <v>0.75019999999999998</v>
          </cell>
        </row>
        <row r="7505">
          <cell r="AU7505">
            <v>0.75029999999999997</v>
          </cell>
        </row>
        <row r="7506">
          <cell r="AU7506">
            <v>0.75039999999999996</v>
          </cell>
        </row>
        <row r="7507">
          <cell r="AU7507">
            <v>0.75049999999999994</v>
          </cell>
        </row>
        <row r="7508">
          <cell r="AU7508">
            <v>0.75060000000000004</v>
          </cell>
        </row>
        <row r="7509">
          <cell r="AU7509">
            <v>0.75070000000000003</v>
          </cell>
        </row>
        <row r="7510">
          <cell r="AU7510">
            <v>0.75080000000000002</v>
          </cell>
        </row>
        <row r="7511">
          <cell r="AU7511">
            <v>0.75090000000000001</v>
          </cell>
        </row>
        <row r="7512">
          <cell r="AU7512">
            <v>0.751</v>
          </cell>
        </row>
        <row r="7513">
          <cell r="AU7513">
            <v>0.75109999999999999</v>
          </cell>
        </row>
        <row r="7514">
          <cell r="AU7514">
            <v>0.75119999999999998</v>
          </cell>
        </row>
        <row r="7515">
          <cell r="AU7515">
            <v>0.75129999999999997</v>
          </cell>
        </row>
        <row r="7516">
          <cell r="AU7516">
            <v>0.75139999999999996</v>
          </cell>
        </row>
        <row r="7517">
          <cell r="AU7517">
            <v>0.75149999999999995</v>
          </cell>
        </row>
        <row r="7518">
          <cell r="AU7518">
            <v>0.75160000000000005</v>
          </cell>
        </row>
        <row r="7519">
          <cell r="AU7519">
            <v>0.75170000000000003</v>
          </cell>
        </row>
        <row r="7520">
          <cell r="AU7520">
            <v>0.75180000000000002</v>
          </cell>
        </row>
        <row r="7521">
          <cell r="AU7521">
            <v>0.75190000000000001</v>
          </cell>
        </row>
        <row r="7522">
          <cell r="AU7522">
            <v>0.752</v>
          </cell>
        </row>
        <row r="7523">
          <cell r="AU7523">
            <v>0.75209999999999999</v>
          </cell>
        </row>
        <row r="7524">
          <cell r="AU7524">
            <v>0.75219999999999998</v>
          </cell>
        </row>
        <row r="7525">
          <cell r="AU7525">
            <v>0.75229999999999997</v>
          </cell>
        </row>
        <row r="7526">
          <cell r="AU7526">
            <v>0.75239999999999996</v>
          </cell>
        </row>
        <row r="7527">
          <cell r="AU7527">
            <v>0.75249999999999995</v>
          </cell>
        </row>
        <row r="7528">
          <cell r="AU7528">
            <v>0.75260000000000005</v>
          </cell>
        </row>
        <row r="7529">
          <cell r="AU7529">
            <v>0.75270000000000004</v>
          </cell>
        </row>
        <row r="7530">
          <cell r="AU7530">
            <v>0.75280000000000002</v>
          </cell>
        </row>
        <row r="7531">
          <cell r="AU7531">
            <v>0.75290000000000001</v>
          </cell>
        </row>
        <row r="7532">
          <cell r="AU7532">
            <v>0.753</v>
          </cell>
        </row>
        <row r="7533">
          <cell r="AU7533">
            <v>0.75309999999999999</v>
          </cell>
        </row>
        <row r="7534">
          <cell r="AU7534">
            <v>0.75319999999999998</v>
          </cell>
        </row>
        <row r="7535">
          <cell r="AU7535">
            <v>0.75329999999999997</v>
          </cell>
        </row>
        <row r="7536">
          <cell r="AU7536">
            <v>0.75339999999999996</v>
          </cell>
        </row>
        <row r="7537">
          <cell r="AU7537">
            <v>0.75349999999999995</v>
          </cell>
        </row>
        <row r="7538">
          <cell r="AU7538">
            <v>0.75360000000000005</v>
          </cell>
        </row>
        <row r="7539">
          <cell r="AU7539">
            <v>0.75370000000000004</v>
          </cell>
        </row>
        <row r="7540">
          <cell r="AU7540">
            <v>0.75380000000000003</v>
          </cell>
        </row>
        <row r="7541">
          <cell r="AU7541">
            <v>0.75390000000000001</v>
          </cell>
        </row>
        <row r="7542">
          <cell r="AU7542">
            <v>0.754</v>
          </cell>
        </row>
        <row r="7543">
          <cell r="AU7543">
            <v>0.75409999999999999</v>
          </cell>
        </row>
        <row r="7544">
          <cell r="AU7544">
            <v>0.75419999999999998</v>
          </cell>
        </row>
        <row r="7545">
          <cell r="AU7545">
            <v>0.75429999999999997</v>
          </cell>
        </row>
        <row r="7546">
          <cell r="AU7546">
            <v>0.75439999999999996</v>
          </cell>
        </row>
        <row r="7547">
          <cell r="AU7547">
            <v>0.75449999999999995</v>
          </cell>
        </row>
        <row r="7548">
          <cell r="AU7548">
            <v>0.75460000000000005</v>
          </cell>
        </row>
        <row r="7549">
          <cell r="AU7549">
            <v>0.75470000000000004</v>
          </cell>
        </row>
        <row r="7550">
          <cell r="AU7550">
            <v>0.75480000000000003</v>
          </cell>
        </row>
        <row r="7551">
          <cell r="AU7551">
            <v>0.75490000000000002</v>
          </cell>
        </row>
        <row r="7552">
          <cell r="AU7552">
            <v>0.755</v>
          </cell>
        </row>
        <row r="7553">
          <cell r="AU7553">
            <v>0.75509999999999999</v>
          </cell>
        </row>
        <row r="7554">
          <cell r="AU7554">
            <v>0.75519999999999998</v>
          </cell>
        </row>
        <row r="7555">
          <cell r="AU7555">
            <v>0.75529999999999997</v>
          </cell>
        </row>
        <row r="7556">
          <cell r="AU7556">
            <v>0.75539999999999996</v>
          </cell>
        </row>
        <row r="7557">
          <cell r="AU7557">
            <v>0.75549999999999995</v>
          </cell>
        </row>
        <row r="7558">
          <cell r="AU7558">
            <v>0.75560000000000005</v>
          </cell>
        </row>
        <row r="7559">
          <cell r="AU7559">
            <v>0.75570000000000004</v>
          </cell>
        </row>
        <row r="7560">
          <cell r="AU7560">
            <v>0.75580000000000003</v>
          </cell>
        </row>
        <row r="7561">
          <cell r="AU7561">
            <v>0.75590000000000002</v>
          </cell>
        </row>
        <row r="7562">
          <cell r="AU7562">
            <v>0.75600000000000001</v>
          </cell>
        </row>
        <row r="7563">
          <cell r="AU7563">
            <v>0.75609999999999999</v>
          </cell>
        </row>
        <row r="7564">
          <cell r="AU7564">
            <v>0.75619999999999998</v>
          </cell>
        </row>
        <row r="7565">
          <cell r="AU7565">
            <v>0.75629999999999997</v>
          </cell>
        </row>
        <row r="7566">
          <cell r="AU7566">
            <v>0.75639999999999996</v>
          </cell>
        </row>
        <row r="7567">
          <cell r="AU7567">
            <v>0.75649999999999995</v>
          </cell>
        </row>
        <row r="7568">
          <cell r="AU7568">
            <v>0.75660000000000005</v>
          </cell>
        </row>
        <row r="7569">
          <cell r="AU7569">
            <v>0.75670000000000004</v>
          </cell>
        </row>
        <row r="7570">
          <cell r="AU7570">
            <v>0.75680000000000003</v>
          </cell>
        </row>
        <row r="7571">
          <cell r="AU7571">
            <v>0.75690000000000002</v>
          </cell>
        </row>
        <row r="7572">
          <cell r="AU7572">
            <v>0.75700000000000001</v>
          </cell>
        </row>
        <row r="7573">
          <cell r="AU7573">
            <v>0.7571</v>
          </cell>
        </row>
        <row r="7574">
          <cell r="AU7574">
            <v>0.75719999999999998</v>
          </cell>
        </row>
        <row r="7575">
          <cell r="AU7575">
            <v>0.75729999999999997</v>
          </cell>
        </row>
        <row r="7576">
          <cell r="AU7576">
            <v>0.75739999999999996</v>
          </cell>
        </row>
        <row r="7577">
          <cell r="AU7577">
            <v>0.75749999999999995</v>
          </cell>
        </row>
        <row r="7578">
          <cell r="AU7578">
            <v>0.75760000000000005</v>
          </cell>
        </row>
        <row r="7579">
          <cell r="AU7579">
            <v>0.75770000000000004</v>
          </cell>
        </row>
        <row r="7580">
          <cell r="AU7580">
            <v>0.75780000000000003</v>
          </cell>
        </row>
        <row r="7581">
          <cell r="AU7581">
            <v>0.75790000000000002</v>
          </cell>
        </row>
        <row r="7582">
          <cell r="AU7582">
            <v>0.75800000000000001</v>
          </cell>
        </row>
        <row r="7583">
          <cell r="AU7583">
            <v>0.7581</v>
          </cell>
        </row>
        <row r="7584">
          <cell r="AU7584">
            <v>0.75819999999999999</v>
          </cell>
        </row>
        <row r="7585">
          <cell r="AU7585">
            <v>0.75829999999999997</v>
          </cell>
        </row>
        <row r="7586">
          <cell r="AU7586">
            <v>0.75839999999999996</v>
          </cell>
        </row>
        <row r="7587">
          <cell r="AU7587">
            <v>0.75849999999999995</v>
          </cell>
        </row>
        <row r="7588">
          <cell r="AU7588">
            <v>0.75860000000000005</v>
          </cell>
        </row>
        <row r="7589">
          <cell r="AU7589">
            <v>0.75870000000000004</v>
          </cell>
        </row>
        <row r="7590">
          <cell r="AU7590">
            <v>0.75880000000000003</v>
          </cell>
        </row>
        <row r="7591">
          <cell r="AU7591">
            <v>0.75890000000000002</v>
          </cell>
        </row>
        <row r="7592">
          <cell r="AU7592">
            <v>0.75900000000000001</v>
          </cell>
        </row>
        <row r="7593">
          <cell r="AU7593">
            <v>0.7591</v>
          </cell>
        </row>
        <row r="7594">
          <cell r="AU7594">
            <v>0.75919999999999999</v>
          </cell>
        </row>
        <row r="7595">
          <cell r="AU7595">
            <v>0.75929999999999997</v>
          </cell>
        </row>
        <row r="7596">
          <cell r="AU7596">
            <v>0.75939999999999996</v>
          </cell>
        </row>
        <row r="7597">
          <cell r="AU7597">
            <v>0.75949999999999995</v>
          </cell>
        </row>
        <row r="7598">
          <cell r="AU7598">
            <v>0.75960000000000005</v>
          </cell>
        </row>
        <row r="7599">
          <cell r="AU7599">
            <v>0.75970000000000004</v>
          </cell>
        </row>
        <row r="7600">
          <cell r="AU7600">
            <v>0.75980000000000003</v>
          </cell>
        </row>
        <row r="7601">
          <cell r="AU7601">
            <v>0.75990000000000002</v>
          </cell>
        </row>
        <row r="7602">
          <cell r="AU7602">
            <v>0.76</v>
          </cell>
        </row>
        <row r="7603">
          <cell r="AU7603">
            <v>0.7601</v>
          </cell>
        </row>
        <row r="7604">
          <cell r="AU7604">
            <v>0.76019999999999999</v>
          </cell>
        </row>
        <row r="7605">
          <cell r="AU7605">
            <v>0.76029999999999998</v>
          </cell>
        </row>
        <row r="7606">
          <cell r="AU7606">
            <v>0.76039999999999996</v>
          </cell>
        </row>
        <row r="7607">
          <cell r="AU7607">
            <v>0.76049999999999995</v>
          </cell>
        </row>
        <row r="7608">
          <cell r="AU7608">
            <v>0.76060000000000005</v>
          </cell>
        </row>
        <row r="7609">
          <cell r="AU7609">
            <v>0.76070000000000004</v>
          </cell>
        </row>
        <row r="7610">
          <cell r="AU7610">
            <v>0.76080000000000003</v>
          </cell>
        </row>
        <row r="7611">
          <cell r="AU7611">
            <v>0.76090000000000002</v>
          </cell>
        </row>
        <row r="7612">
          <cell r="AU7612">
            <v>0.76100000000000001</v>
          </cell>
        </row>
        <row r="7613">
          <cell r="AU7613">
            <v>0.7611</v>
          </cell>
        </row>
        <row r="7614">
          <cell r="AU7614">
            <v>0.76119999999999999</v>
          </cell>
        </row>
        <row r="7615">
          <cell r="AU7615">
            <v>0.76129999999999998</v>
          </cell>
        </row>
        <row r="7616">
          <cell r="AU7616">
            <v>0.76139999999999997</v>
          </cell>
        </row>
        <row r="7617">
          <cell r="AU7617">
            <v>0.76149999999999995</v>
          </cell>
        </row>
        <row r="7618">
          <cell r="AU7618">
            <v>0.76160000000000005</v>
          </cell>
        </row>
        <row r="7619">
          <cell r="AU7619">
            <v>0.76170000000000004</v>
          </cell>
        </row>
        <row r="7620">
          <cell r="AU7620">
            <v>0.76180000000000003</v>
          </cell>
        </row>
        <row r="7621">
          <cell r="AU7621">
            <v>0.76190000000000002</v>
          </cell>
        </row>
        <row r="7622">
          <cell r="AU7622">
            <v>0.76200000000000001</v>
          </cell>
        </row>
        <row r="7623">
          <cell r="AU7623">
            <v>0.7621</v>
          </cell>
        </row>
        <row r="7624">
          <cell r="AU7624">
            <v>0.76219999999999999</v>
          </cell>
        </row>
        <row r="7625">
          <cell r="AU7625">
            <v>0.76229999999999998</v>
          </cell>
        </row>
        <row r="7626">
          <cell r="AU7626">
            <v>0.76239999999999997</v>
          </cell>
        </row>
        <row r="7627">
          <cell r="AU7627">
            <v>0.76249999999999996</v>
          </cell>
        </row>
        <row r="7628">
          <cell r="AU7628">
            <v>0.76259999999999994</v>
          </cell>
        </row>
        <row r="7629">
          <cell r="AU7629">
            <v>0.76270000000000004</v>
          </cell>
        </row>
        <row r="7630">
          <cell r="AU7630">
            <v>0.76280000000000003</v>
          </cell>
        </row>
        <row r="7631">
          <cell r="AU7631">
            <v>0.76290000000000002</v>
          </cell>
        </row>
        <row r="7632">
          <cell r="AU7632">
            <v>0.76300000000000001</v>
          </cell>
        </row>
        <row r="7633">
          <cell r="AU7633">
            <v>0.7631</v>
          </cell>
        </row>
        <row r="7634">
          <cell r="AU7634">
            <v>0.76319999999999999</v>
          </cell>
        </row>
        <row r="7635">
          <cell r="AU7635">
            <v>0.76329999999999998</v>
          </cell>
        </row>
        <row r="7636">
          <cell r="AU7636">
            <v>0.76339999999999997</v>
          </cell>
        </row>
        <row r="7637">
          <cell r="AU7637">
            <v>0.76349999999999996</v>
          </cell>
        </row>
        <row r="7638">
          <cell r="AU7638">
            <v>0.76359999999999995</v>
          </cell>
        </row>
        <row r="7639">
          <cell r="AU7639">
            <v>0.76370000000000005</v>
          </cell>
        </row>
        <row r="7640">
          <cell r="AU7640">
            <v>0.76380000000000003</v>
          </cell>
        </row>
        <row r="7641">
          <cell r="AU7641">
            <v>0.76390000000000002</v>
          </cell>
        </row>
        <row r="7642">
          <cell r="AU7642">
            <v>0.76400000000000001</v>
          </cell>
        </row>
        <row r="7643">
          <cell r="AU7643">
            <v>0.7641</v>
          </cell>
        </row>
        <row r="7644">
          <cell r="AU7644">
            <v>0.76419999999999999</v>
          </cell>
        </row>
        <row r="7645">
          <cell r="AU7645">
            <v>0.76429999999999998</v>
          </cell>
        </row>
        <row r="7646">
          <cell r="AU7646">
            <v>0.76439999999999997</v>
          </cell>
        </row>
        <row r="7647">
          <cell r="AU7647">
            <v>0.76449999999999996</v>
          </cell>
        </row>
        <row r="7648">
          <cell r="AU7648">
            <v>0.76459999999999995</v>
          </cell>
        </row>
        <row r="7649">
          <cell r="AU7649">
            <v>0.76470000000000005</v>
          </cell>
        </row>
        <row r="7650">
          <cell r="AU7650">
            <v>0.76480000000000004</v>
          </cell>
        </row>
        <row r="7651">
          <cell r="AU7651">
            <v>0.76490000000000002</v>
          </cell>
        </row>
        <row r="7652">
          <cell r="AU7652">
            <v>0.76500000000000001</v>
          </cell>
        </row>
        <row r="7653">
          <cell r="AU7653">
            <v>0.7651</v>
          </cell>
        </row>
        <row r="7654">
          <cell r="AU7654">
            <v>0.76519999999999999</v>
          </cell>
        </row>
        <row r="7655">
          <cell r="AU7655">
            <v>0.76529999999999998</v>
          </cell>
        </row>
        <row r="7656">
          <cell r="AU7656">
            <v>0.76539999999999997</v>
          </cell>
        </row>
        <row r="7657">
          <cell r="AU7657">
            <v>0.76549999999999996</v>
          </cell>
        </row>
        <row r="7658">
          <cell r="AU7658">
            <v>0.76559999999999995</v>
          </cell>
        </row>
        <row r="7659">
          <cell r="AU7659">
            <v>0.76570000000000005</v>
          </cell>
        </row>
        <row r="7660">
          <cell r="AU7660">
            <v>0.76580000000000004</v>
          </cell>
        </row>
        <row r="7661">
          <cell r="AU7661">
            <v>0.76590000000000003</v>
          </cell>
        </row>
        <row r="7662">
          <cell r="AU7662">
            <v>0.76600000000000001</v>
          </cell>
        </row>
        <row r="7663">
          <cell r="AU7663">
            <v>0.7661</v>
          </cell>
        </row>
        <row r="7664">
          <cell r="AU7664">
            <v>0.76619999999999999</v>
          </cell>
        </row>
        <row r="7665">
          <cell r="AU7665">
            <v>0.76629999999999998</v>
          </cell>
        </row>
        <row r="7666">
          <cell r="AU7666">
            <v>0.76639999999999997</v>
          </cell>
        </row>
        <row r="7667">
          <cell r="AU7667">
            <v>0.76649999999999996</v>
          </cell>
        </row>
        <row r="7668">
          <cell r="AU7668">
            <v>0.76659999999999995</v>
          </cell>
        </row>
        <row r="7669">
          <cell r="AU7669">
            <v>0.76670000000000005</v>
          </cell>
        </row>
        <row r="7670">
          <cell r="AU7670">
            <v>0.76680000000000004</v>
          </cell>
        </row>
        <row r="7671">
          <cell r="AU7671">
            <v>0.76690000000000003</v>
          </cell>
        </row>
        <row r="7672">
          <cell r="AU7672">
            <v>0.76700000000000002</v>
          </cell>
        </row>
        <row r="7673">
          <cell r="AU7673">
            <v>0.7671</v>
          </cell>
        </row>
        <row r="7674">
          <cell r="AU7674">
            <v>0.76719999999999999</v>
          </cell>
        </row>
        <row r="7675">
          <cell r="AU7675">
            <v>0.76729999999999998</v>
          </cell>
        </row>
        <row r="7676">
          <cell r="AU7676">
            <v>0.76739999999999997</v>
          </cell>
        </row>
        <row r="7677">
          <cell r="AU7677">
            <v>0.76749999999999996</v>
          </cell>
        </row>
        <row r="7678">
          <cell r="AU7678">
            <v>0.76759999999999995</v>
          </cell>
        </row>
        <row r="7679">
          <cell r="AU7679">
            <v>0.76770000000000005</v>
          </cell>
        </row>
        <row r="7680">
          <cell r="AU7680">
            <v>0.76780000000000004</v>
          </cell>
        </row>
        <row r="7681">
          <cell r="AU7681">
            <v>0.76790000000000003</v>
          </cell>
        </row>
        <row r="7682">
          <cell r="AU7682">
            <v>0.76800000000000002</v>
          </cell>
        </row>
        <row r="7683">
          <cell r="AU7683">
            <v>0.7681</v>
          </cell>
        </row>
        <row r="7684">
          <cell r="AU7684">
            <v>0.76819999999999999</v>
          </cell>
        </row>
        <row r="7685">
          <cell r="AU7685">
            <v>0.76829999999999998</v>
          </cell>
        </row>
        <row r="7686">
          <cell r="AU7686">
            <v>0.76839999999999997</v>
          </cell>
        </row>
        <row r="7687">
          <cell r="AU7687">
            <v>0.76849999999999996</v>
          </cell>
        </row>
        <row r="7688">
          <cell r="AU7688">
            <v>0.76859999999999995</v>
          </cell>
        </row>
        <row r="7689">
          <cell r="AU7689">
            <v>0.76870000000000005</v>
          </cell>
        </row>
        <row r="7690">
          <cell r="AU7690">
            <v>0.76880000000000004</v>
          </cell>
        </row>
        <row r="7691">
          <cell r="AU7691">
            <v>0.76890000000000003</v>
          </cell>
        </row>
        <row r="7692">
          <cell r="AU7692">
            <v>0.76900000000000002</v>
          </cell>
        </row>
        <row r="7693">
          <cell r="AU7693">
            <v>0.76910000000000001</v>
          </cell>
        </row>
        <row r="7694">
          <cell r="AU7694">
            <v>0.76919999999999999</v>
          </cell>
        </row>
        <row r="7695">
          <cell r="AU7695">
            <v>0.76929999999999998</v>
          </cell>
        </row>
        <row r="7696">
          <cell r="AU7696">
            <v>0.76939999999999997</v>
          </cell>
        </row>
        <row r="7697">
          <cell r="AU7697">
            <v>0.76949999999999996</v>
          </cell>
        </row>
        <row r="7698">
          <cell r="AU7698">
            <v>0.76959999999999995</v>
          </cell>
        </row>
        <row r="7699">
          <cell r="AU7699">
            <v>0.76970000000000005</v>
          </cell>
        </row>
        <row r="7700">
          <cell r="AU7700">
            <v>0.76980000000000004</v>
          </cell>
        </row>
        <row r="7701">
          <cell r="AU7701">
            <v>0.76990000000000003</v>
          </cell>
        </row>
        <row r="7702">
          <cell r="AU7702">
            <v>0.77</v>
          </cell>
        </row>
        <row r="7703">
          <cell r="AU7703">
            <v>0.77010000000000001</v>
          </cell>
        </row>
        <row r="7704">
          <cell r="AU7704">
            <v>0.7702</v>
          </cell>
        </row>
        <row r="7705">
          <cell r="AU7705">
            <v>0.77029999999999998</v>
          </cell>
        </row>
        <row r="7706">
          <cell r="AU7706">
            <v>0.77039999999999997</v>
          </cell>
        </row>
        <row r="7707">
          <cell r="AU7707">
            <v>0.77049999999999996</v>
          </cell>
        </row>
        <row r="7708">
          <cell r="AU7708">
            <v>0.77059999999999995</v>
          </cell>
        </row>
        <row r="7709">
          <cell r="AU7709">
            <v>0.77070000000000005</v>
          </cell>
        </row>
        <row r="7710">
          <cell r="AU7710">
            <v>0.77080000000000004</v>
          </cell>
        </row>
        <row r="7711">
          <cell r="AU7711">
            <v>0.77090000000000003</v>
          </cell>
        </row>
        <row r="7712">
          <cell r="AU7712">
            <v>0.77100000000000002</v>
          </cell>
        </row>
        <row r="7713">
          <cell r="AU7713">
            <v>0.77110000000000001</v>
          </cell>
        </row>
        <row r="7714">
          <cell r="AU7714">
            <v>0.7712</v>
          </cell>
        </row>
        <row r="7715">
          <cell r="AU7715">
            <v>0.77129999999999999</v>
          </cell>
        </row>
        <row r="7716">
          <cell r="AU7716">
            <v>0.77139999999999997</v>
          </cell>
        </row>
        <row r="7717">
          <cell r="AU7717">
            <v>0.77149999999999996</v>
          </cell>
        </row>
        <row r="7718">
          <cell r="AU7718">
            <v>0.77159999999999995</v>
          </cell>
        </row>
        <row r="7719">
          <cell r="AU7719">
            <v>0.77170000000000005</v>
          </cell>
        </row>
        <row r="7720">
          <cell r="AU7720">
            <v>0.77180000000000004</v>
          </cell>
        </row>
        <row r="7721">
          <cell r="AU7721">
            <v>0.77190000000000003</v>
          </cell>
        </row>
        <row r="7722">
          <cell r="AU7722">
            <v>0.77200000000000002</v>
          </cell>
        </row>
        <row r="7723">
          <cell r="AU7723">
            <v>0.77210000000000001</v>
          </cell>
        </row>
        <row r="7724">
          <cell r="AU7724">
            <v>0.7722</v>
          </cell>
        </row>
        <row r="7725">
          <cell r="AU7725">
            <v>0.77229999999999999</v>
          </cell>
        </row>
        <row r="7726">
          <cell r="AU7726">
            <v>0.77239999999999998</v>
          </cell>
        </row>
        <row r="7727">
          <cell r="AU7727">
            <v>0.77249999999999996</v>
          </cell>
        </row>
        <row r="7728">
          <cell r="AU7728">
            <v>0.77259999999999995</v>
          </cell>
        </row>
        <row r="7729">
          <cell r="AU7729">
            <v>0.77270000000000005</v>
          </cell>
        </row>
        <row r="7730">
          <cell r="AU7730">
            <v>0.77280000000000004</v>
          </cell>
        </row>
        <row r="7731">
          <cell r="AU7731">
            <v>0.77290000000000003</v>
          </cell>
        </row>
        <row r="7732">
          <cell r="AU7732">
            <v>0.77300000000000002</v>
          </cell>
        </row>
        <row r="7733">
          <cell r="AU7733">
            <v>0.77310000000000001</v>
          </cell>
        </row>
        <row r="7734">
          <cell r="AU7734">
            <v>0.7732</v>
          </cell>
        </row>
        <row r="7735">
          <cell r="AU7735">
            <v>0.77329999999999999</v>
          </cell>
        </row>
        <row r="7736">
          <cell r="AU7736">
            <v>0.77339999999999998</v>
          </cell>
        </row>
        <row r="7737">
          <cell r="AU7737">
            <v>0.77349999999999997</v>
          </cell>
        </row>
        <row r="7738">
          <cell r="AU7738">
            <v>0.77359999999999995</v>
          </cell>
        </row>
        <row r="7739">
          <cell r="AU7739">
            <v>0.77370000000000005</v>
          </cell>
        </row>
        <row r="7740">
          <cell r="AU7740">
            <v>0.77380000000000004</v>
          </cell>
        </row>
        <row r="7741">
          <cell r="AU7741">
            <v>0.77390000000000003</v>
          </cell>
        </row>
        <row r="7742">
          <cell r="AU7742">
            <v>0.77400000000000002</v>
          </cell>
        </row>
        <row r="7743">
          <cell r="AU7743">
            <v>0.77410000000000001</v>
          </cell>
        </row>
        <row r="7744">
          <cell r="AU7744">
            <v>0.7742</v>
          </cell>
        </row>
        <row r="7745">
          <cell r="AU7745">
            <v>0.77429999999999999</v>
          </cell>
        </row>
        <row r="7746">
          <cell r="AU7746">
            <v>0.77439999999999998</v>
          </cell>
        </row>
        <row r="7747">
          <cell r="AU7747">
            <v>0.77449999999999997</v>
          </cell>
        </row>
        <row r="7748">
          <cell r="AU7748">
            <v>0.77459999999999996</v>
          </cell>
        </row>
        <row r="7749">
          <cell r="AU7749">
            <v>0.77470000000000006</v>
          </cell>
        </row>
        <row r="7750">
          <cell r="AU7750">
            <v>0.77480000000000004</v>
          </cell>
        </row>
        <row r="7751">
          <cell r="AU7751">
            <v>0.77490000000000003</v>
          </cell>
        </row>
        <row r="7752">
          <cell r="AU7752">
            <v>0.77500000000000002</v>
          </cell>
        </row>
        <row r="7753">
          <cell r="AU7753">
            <v>0.77510000000000001</v>
          </cell>
        </row>
        <row r="7754">
          <cell r="AU7754">
            <v>0.7752</v>
          </cell>
        </row>
        <row r="7755">
          <cell r="AU7755">
            <v>0.77529999999999999</v>
          </cell>
        </row>
        <row r="7756">
          <cell r="AU7756">
            <v>0.77539999999999998</v>
          </cell>
        </row>
        <row r="7757">
          <cell r="AU7757">
            <v>0.77549999999999997</v>
          </cell>
        </row>
        <row r="7758">
          <cell r="AU7758">
            <v>0.77559999999999996</v>
          </cell>
        </row>
        <row r="7759">
          <cell r="AU7759">
            <v>0.77569999999999995</v>
          </cell>
        </row>
        <row r="7760">
          <cell r="AU7760">
            <v>0.77580000000000005</v>
          </cell>
        </row>
        <row r="7761">
          <cell r="AU7761">
            <v>0.77590000000000003</v>
          </cell>
        </row>
        <row r="7762">
          <cell r="AU7762">
            <v>0.77600000000000002</v>
          </cell>
        </row>
        <row r="7763">
          <cell r="AU7763">
            <v>0.77610000000000001</v>
          </cell>
        </row>
        <row r="7764">
          <cell r="AU7764">
            <v>0.7762</v>
          </cell>
        </row>
        <row r="7765">
          <cell r="AU7765">
            <v>0.77629999999999999</v>
          </cell>
        </row>
        <row r="7766">
          <cell r="AU7766">
            <v>0.77639999999999998</v>
          </cell>
        </row>
        <row r="7767">
          <cell r="AU7767">
            <v>0.77649999999999997</v>
          </cell>
        </row>
        <row r="7768">
          <cell r="AU7768">
            <v>0.77659999999999996</v>
          </cell>
        </row>
        <row r="7769">
          <cell r="AU7769">
            <v>0.77669999999999995</v>
          </cell>
        </row>
        <row r="7770">
          <cell r="AU7770">
            <v>0.77680000000000005</v>
          </cell>
        </row>
        <row r="7771">
          <cell r="AU7771">
            <v>0.77690000000000003</v>
          </cell>
        </row>
        <row r="7772">
          <cell r="AU7772">
            <v>0.77700000000000002</v>
          </cell>
        </row>
        <row r="7773">
          <cell r="AU7773">
            <v>0.77710000000000001</v>
          </cell>
        </row>
        <row r="7774">
          <cell r="AU7774">
            <v>0.7772</v>
          </cell>
        </row>
        <row r="7775">
          <cell r="AU7775">
            <v>0.77729999999999999</v>
          </cell>
        </row>
        <row r="7776">
          <cell r="AU7776">
            <v>0.77739999999999998</v>
          </cell>
        </row>
        <row r="7777">
          <cell r="AU7777">
            <v>0.77749999999999997</v>
          </cell>
        </row>
        <row r="7778">
          <cell r="AU7778">
            <v>0.77759999999999996</v>
          </cell>
        </row>
        <row r="7779">
          <cell r="AU7779">
            <v>0.77769999999999995</v>
          </cell>
        </row>
        <row r="7780">
          <cell r="AU7780">
            <v>0.77780000000000005</v>
          </cell>
        </row>
        <row r="7781">
          <cell r="AU7781">
            <v>0.77790000000000004</v>
          </cell>
        </row>
        <row r="7782">
          <cell r="AU7782">
            <v>0.77800000000000002</v>
          </cell>
        </row>
        <row r="7783">
          <cell r="AU7783">
            <v>0.77810000000000001</v>
          </cell>
        </row>
        <row r="7784">
          <cell r="AU7784">
            <v>0.7782</v>
          </cell>
        </row>
        <row r="7785">
          <cell r="AU7785">
            <v>0.77829999999999999</v>
          </cell>
        </row>
        <row r="7786">
          <cell r="AU7786">
            <v>0.77839999999999998</v>
          </cell>
        </row>
        <row r="7787">
          <cell r="AU7787">
            <v>0.77849999999999997</v>
          </cell>
        </row>
        <row r="7788">
          <cell r="AU7788">
            <v>0.77859999999999996</v>
          </cell>
        </row>
        <row r="7789">
          <cell r="AU7789">
            <v>0.77869999999999995</v>
          </cell>
        </row>
        <row r="7790">
          <cell r="AU7790">
            <v>0.77880000000000005</v>
          </cell>
        </row>
        <row r="7791">
          <cell r="AU7791">
            <v>0.77890000000000004</v>
          </cell>
        </row>
        <row r="7792">
          <cell r="AU7792">
            <v>0.77900000000000003</v>
          </cell>
        </row>
        <row r="7793">
          <cell r="AU7793">
            <v>0.77910000000000001</v>
          </cell>
        </row>
        <row r="7794">
          <cell r="AU7794">
            <v>0.7792</v>
          </cell>
        </row>
        <row r="7795">
          <cell r="AU7795">
            <v>0.77929999999999999</v>
          </cell>
        </row>
        <row r="7796">
          <cell r="AU7796">
            <v>0.77939999999999998</v>
          </cell>
        </row>
        <row r="7797">
          <cell r="AU7797">
            <v>0.77949999999999997</v>
          </cell>
        </row>
        <row r="7798">
          <cell r="AU7798">
            <v>0.77959999999999996</v>
          </cell>
        </row>
        <row r="7799">
          <cell r="AU7799">
            <v>0.77969999999999995</v>
          </cell>
        </row>
        <row r="7800">
          <cell r="AU7800">
            <v>0.77980000000000005</v>
          </cell>
        </row>
        <row r="7801">
          <cell r="AU7801">
            <v>0.77990000000000004</v>
          </cell>
        </row>
        <row r="7802">
          <cell r="AU7802">
            <v>0.78</v>
          </cell>
        </row>
        <row r="7803">
          <cell r="AU7803">
            <v>0.78010000000000002</v>
          </cell>
        </row>
        <row r="7804">
          <cell r="AU7804">
            <v>0.7802</v>
          </cell>
        </row>
        <row r="7805">
          <cell r="AU7805">
            <v>0.78029999999999999</v>
          </cell>
        </row>
        <row r="7806">
          <cell r="AU7806">
            <v>0.78039999999999998</v>
          </cell>
        </row>
        <row r="7807">
          <cell r="AU7807">
            <v>0.78049999999999997</v>
          </cell>
        </row>
        <row r="7808">
          <cell r="AU7808">
            <v>0.78059999999999996</v>
          </cell>
        </row>
        <row r="7809">
          <cell r="AU7809">
            <v>0.78069999999999995</v>
          </cell>
        </row>
        <row r="7810">
          <cell r="AU7810">
            <v>0.78080000000000005</v>
          </cell>
        </row>
        <row r="7811">
          <cell r="AU7811">
            <v>0.78090000000000004</v>
          </cell>
        </row>
        <row r="7812">
          <cell r="AU7812">
            <v>0.78100000000000003</v>
          </cell>
        </row>
        <row r="7813">
          <cell r="AU7813">
            <v>0.78110000000000002</v>
          </cell>
        </row>
        <row r="7814">
          <cell r="AU7814">
            <v>0.78120000000000001</v>
          </cell>
        </row>
        <row r="7815">
          <cell r="AU7815">
            <v>0.78129999999999999</v>
          </cell>
        </row>
        <row r="7816">
          <cell r="AU7816">
            <v>0.78139999999999998</v>
          </cell>
        </row>
        <row r="7817">
          <cell r="AU7817">
            <v>0.78149999999999997</v>
          </cell>
        </row>
        <row r="7818">
          <cell r="AU7818">
            <v>0.78159999999999996</v>
          </cell>
        </row>
        <row r="7819">
          <cell r="AU7819">
            <v>0.78169999999999995</v>
          </cell>
        </row>
        <row r="7820">
          <cell r="AU7820">
            <v>0.78180000000000005</v>
          </cell>
        </row>
        <row r="7821">
          <cell r="AU7821">
            <v>0.78190000000000004</v>
          </cell>
        </row>
        <row r="7822">
          <cell r="AU7822">
            <v>0.78200000000000003</v>
          </cell>
        </row>
        <row r="7823">
          <cell r="AU7823">
            <v>0.78210000000000002</v>
          </cell>
        </row>
        <row r="7824">
          <cell r="AU7824">
            <v>0.78220000000000001</v>
          </cell>
        </row>
        <row r="7825">
          <cell r="AU7825">
            <v>0.7823</v>
          </cell>
        </row>
        <row r="7826">
          <cell r="AU7826">
            <v>0.78239999999999998</v>
          </cell>
        </row>
        <row r="7827">
          <cell r="AU7827">
            <v>0.78249999999999997</v>
          </cell>
        </row>
        <row r="7828">
          <cell r="AU7828">
            <v>0.78259999999999996</v>
          </cell>
        </row>
        <row r="7829">
          <cell r="AU7829">
            <v>0.78269999999999995</v>
          </cell>
        </row>
        <row r="7830">
          <cell r="AU7830">
            <v>0.78280000000000005</v>
          </cell>
        </row>
        <row r="7831">
          <cell r="AU7831">
            <v>0.78290000000000004</v>
          </cell>
        </row>
        <row r="7832">
          <cell r="AU7832">
            <v>0.78300000000000003</v>
          </cell>
        </row>
        <row r="7833">
          <cell r="AU7833">
            <v>0.78310000000000002</v>
          </cell>
        </row>
        <row r="7834">
          <cell r="AU7834">
            <v>0.78320000000000001</v>
          </cell>
        </row>
        <row r="7835">
          <cell r="AU7835">
            <v>0.7833</v>
          </cell>
        </row>
        <row r="7836">
          <cell r="AU7836">
            <v>0.78339999999999999</v>
          </cell>
        </row>
        <row r="7837">
          <cell r="AU7837">
            <v>0.78349999999999997</v>
          </cell>
        </row>
        <row r="7838">
          <cell r="AU7838">
            <v>0.78359999999999996</v>
          </cell>
        </row>
        <row r="7839">
          <cell r="AU7839">
            <v>0.78369999999999995</v>
          </cell>
        </row>
        <row r="7840">
          <cell r="AU7840">
            <v>0.78380000000000005</v>
          </cell>
        </row>
        <row r="7841">
          <cell r="AU7841">
            <v>0.78390000000000004</v>
          </cell>
        </row>
        <row r="7842">
          <cell r="AU7842">
            <v>0.78400000000000003</v>
          </cell>
        </row>
        <row r="7843">
          <cell r="AU7843">
            <v>0.78410000000000002</v>
          </cell>
        </row>
        <row r="7844">
          <cell r="AU7844">
            <v>0.78420000000000001</v>
          </cell>
        </row>
        <row r="7845">
          <cell r="AU7845">
            <v>0.7843</v>
          </cell>
        </row>
        <row r="7846">
          <cell r="AU7846">
            <v>0.78439999999999999</v>
          </cell>
        </row>
        <row r="7847">
          <cell r="AU7847">
            <v>0.78449999999999998</v>
          </cell>
        </row>
        <row r="7848">
          <cell r="AU7848">
            <v>0.78459999999999996</v>
          </cell>
        </row>
        <row r="7849">
          <cell r="AU7849">
            <v>0.78469999999999995</v>
          </cell>
        </row>
        <row r="7850">
          <cell r="AU7850">
            <v>0.78480000000000005</v>
          </cell>
        </row>
        <row r="7851">
          <cell r="AU7851">
            <v>0.78490000000000004</v>
          </cell>
        </row>
        <row r="7852">
          <cell r="AU7852">
            <v>0.78500000000000003</v>
          </cell>
        </row>
        <row r="7853">
          <cell r="AU7853">
            <v>0.78510000000000002</v>
          </cell>
        </row>
        <row r="7854">
          <cell r="AU7854">
            <v>0.78520000000000001</v>
          </cell>
        </row>
        <row r="7855">
          <cell r="AU7855">
            <v>0.7853</v>
          </cell>
        </row>
        <row r="7856">
          <cell r="AU7856">
            <v>0.78539999999999999</v>
          </cell>
        </row>
        <row r="7857">
          <cell r="AU7857">
            <v>0.78549999999999998</v>
          </cell>
        </row>
        <row r="7858">
          <cell r="AU7858">
            <v>0.78559999999999997</v>
          </cell>
        </row>
        <row r="7859">
          <cell r="AU7859">
            <v>0.78569999999999995</v>
          </cell>
        </row>
        <row r="7860">
          <cell r="AU7860">
            <v>0.78580000000000005</v>
          </cell>
        </row>
        <row r="7861">
          <cell r="AU7861">
            <v>0.78590000000000004</v>
          </cell>
        </row>
        <row r="7862">
          <cell r="AU7862">
            <v>0.78600000000000003</v>
          </cell>
        </row>
        <row r="7863">
          <cell r="AU7863">
            <v>0.78610000000000002</v>
          </cell>
        </row>
        <row r="7864">
          <cell r="AU7864">
            <v>0.78620000000000001</v>
          </cell>
        </row>
        <row r="7865">
          <cell r="AU7865">
            <v>0.7863</v>
          </cell>
        </row>
        <row r="7866">
          <cell r="AU7866">
            <v>0.78639999999999999</v>
          </cell>
        </row>
        <row r="7867">
          <cell r="AU7867">
            <v>0.78649999999999998</v>
          </cell>
        </row>
        <row r="7868">
          <cell r="AU7868">
            <v>0.78659999999999997</v>
          </cell>
        </row>
        <row r="7869">
          <cell r="AU7869">
            <v>0.78669999999999995</v>
          </cell>
        </row>
        <row r="7870">
          <cell r="AU7870">
            <v>0.78680000000000005</v>
          </cell>
        </row>
        <row r="7871">
          <cell r="AU7871">
            <v>0.78690000000000004</v>
          </cell>
        </row>
        <row r="7872">
          <cell r="AU7872">
            <v>0.78700000000000003</v>
          </cell>
        </row>
        <row r="7873">
          <cell r="AU7873">
            <v>0.78710000000000002</v>
          </cell>
        </row>
        <row r="7874">
          <cell r="AU7874">
            <v>0.78720000000000001</v>
          </cell>
        </row>
        <row r="7875">
          <cell r="AU7875">
            <v>0.7873</v>
          </cell>
        </row>
        <row r="7876">
          <cell r="AU7876">
            <v>0.78739999999999999</v>
          </cell>
        </row>
        <row r="7877">
          <cell r="AU7877">
            <v>0.78749999999999998</v>
          </cell>
        </row>
        <row r="7878">
          <cell r="AU7878">
            <v>0.78759999999999997</v>
          </cell>
        </row>
        <row r="7879">
          <cell r="AU7879">
            <v>0.78769999999999996</v>
          </cell>
        </row>
        <row r="7880">
          <cell r="AU7880">
            <v>0.78779999999999994</v>
          </cell>
        </row>
        <row r="7881">
          <cell r="AU7881">
            <v>0.78790000000000004</v>
          </cell>
        </row>
        <row r="7882">
          <cell r="AU7882">
            <v>0.78800000000000003</v>
          </cell>
        </row>
        <row r="7883">
          <cell r="AU7883">
            <v>0.78810000000000002</v>
          </cell>
        </row>
        <row r="7884">
          <cell r="AU7884">
            <v>0.78820000000000001</v>
          </cell>
        </row>
        <row r="7885">
          <cell r="AU7885">
            <v>0.7883</v>
          </cell>
        </row>
        <row r="7886">
          <cell r="AU7886">
            <v>0.78839999999999999</v>
          </cell>
        </row>
        <row r="7887">
          <cell r="AU7887">
            <v>0.78849999999999998</v>
          </cell>
        </row>
        <row r="7888">
          <cell r="AU7888">
            <v>0.78859999999999997</v>
          </cell>
        </row>
        <row r="7889">
          <cell r="AU7889">
            <v>0.78869999999999996</v>
          </cell>
        </row>
        <row r="7890">
          <cell r="AU7890">
            <v>0.78879999999999995</v>
          </cell>
        </row>
        <row r="7891">
          <cell r="AU7891">
            <v>0.78890000000000005</v>
          </cell>
        </row>
        <row r="7892">
          <cell r="AU7892">
            <v>0.78900000000000003</v>
          </cell>
        </row>
        <row r="7893">
          <cell r="AU7893">
            <v>0.78910000000000002</v>
          </cell>
        </row>
        <row r="7894">
          <cell r="AU7894">
            <v>0.78920000000000001</v>
          </cell>
        </row>
        <row r="7895">
          <cell r="AU7895">
            <v>0.7893</v>
          </cell>
        </row>
        <row r="7896">
          <cell r="AU7896">
            <v>0.78939999999999999</v>
          </cell>
        </row>
        <row r="7897">
          <cell r="AU7897">
            <v>0.78949999999999998</v>
          </cell>
        </row>
        <row r="7898">
          <cell r="AU7898">
            <v>0.78959999999999997</v>
          </cell>
        </row>
        <row r="7899">
          <cell r="AU7899">
            <v>0.78969999999999996</v>
          </cell>
        </row>
        <row r="7900">
          <cell r="AU7900">
            <v>0.78979999999999995</v>
          </cell>
        </row>
        <row r="7901">
          <cell r="AU7901">
            <v>0.78990000000000005</v>
          </cell>
        </row>
        <row r="7902">
          <cell r="AU7902">
            <v>0.79</v>
          </cell>
        </row>
        <row r="7903">
          <cell r="AU7903">
            <v>0.79010000000000002</v>
          </cell>
        </row>
        <row r="7904">
          <cell r="AU7904">
            <v>0.79020000000000001</v>
          </cell>
        </row>
        <row r="7905">
          <cell r="AU7905">
            <v>0.7903</v>
          </cell>
        </row>
        <row r="7906">
          <cell r="AU7906">
            <v>0.79039999999999999</v>
          </cell>
        </row>
        <row r="7907">
          <cell r="AU7907">
            <v>0.79049999999999998</v>
          </cell>
        </row>
        <row r="7908">
          <cell r="AU7908">
            <v>0.79059999999999997</v>
          </cell>
        </row>
        <row r="7909">
          <cell r="AU7909">
            <v>0.79069999999999996</v>
          </cell>
        </row>
        <row r="7910">
          <cell r="AU7910">
            <v>0.79079999999999995</v>
          </cell>
        </row>
        <row r="7911">
          <cell r="AU7911">
            <v>0.79090000000000005</v>
          </cell>
        </row>
        <row r="7912">
          <cell r="AU7912">
            <v>0.79100000000000004</v>
          </cell>
        </row>
        <row r="7913">
          <cell r="AU7913">
            <v>0.79110000000000003</v>
          </cell>
        </row>
        <row r="7914">
          <cell r="AU7914">
            <v>0.79120000000000001</v>
          </cell>
        </row>
        <row r="7915">
          <cell r="AU7915">
            <v>0.7913</v>
          </cell>
        </row>
        <row r="7916">
          <cell r="AU7916">
            <v>0.79139999999999999</v>
          </cell>
        </row>
        <row r="7917">
          <cell r="AU7917">
            <v>0.79149999999999998</v>
          </cell>
        </row>
        <row r="7918">
          <cell r="AU7918">
            <v>0.79159999999999997</v>
          </cell>
        </row>
        <row r="7919">
          <cell r="AU7919">
            <v>0.79169999999999996</v>
          </cell>
        </row>
        <row r="7920">
          <cell r="AU7920">
            <v>0.79179999999999995</v>
          </cell>
        </row>
        <row r="7921">
          <cell r="AU7921">
            <v>0.79190000000000005</v>
          </cell>
        </row>
        <row r="7922">
          <cell r="AU7922">
            <v>0.79200000000000004</v>
          </cell>
        </row>
        <row r="7923">
          <cell r="AU7923">
            <v>0.79210000000000003</v>
          </cell>
        </row>
        <row r="7924">
          <cell r="AU7924">
            <v>0.79220000000000002</v>
          </cell>
        </row>
        <row r="7925">
          <cell r="AU7925">
            <v>0.7923</v>
          </cell>
        </row>
        <row r="7926">
          <cell r="AU7926">
            <v>0.79239999999999999</v>
          </cell>
        </row>
        <row r="7927">
          <cell r="AU7927">
            <v>0.79249999999999998</v>
          </cell>
        </row>
        <row r="7928">
          <cell r="AU7928">
            <v>0.79259999999999997</v>
          </cell>
        </row>
        <row r="7929">
          <cell r="AU7929">
            <v>0.79269999999999996</v>
          </cell>
        </row>
        <row r="7930">
          <cell r="AU7930">
            <v>0.79279999999999995</v>
          </cell>
        </row>
        <row r="7931">
          <cell r="AU7931">
            <v>0.79290000000000005</v>
          </cell>
        </row>
        <row r="7932">
          <cell r="AU7932">
            <v>0.79300000000000004</v>
          </cell>
        </row>
        <row r="7933">
          <cell r="AU7933">
            <v>0.79310000000000003</v>
          </cell>
        </row>
        <row r="7934">
          <cell r="AU7934">
            <v>0.79320000000000002</v>
          </cell>
        </row>
        <row r="7935">
          <cell r="AU7935">
            <v>0.79330000000000001</v>
          </cell>
        </row>
        <row r="7936">
          <cell r="AU7936">
            <v>0.79339999999999999</v>
          </cell>
        </row>
        <row r="7937">
          <cell r="AU7937">
            <v>0.79349999999999998</v>
          </cell>
        </row>
        <row r="7938">
          <cell r="AU7938">
            <v>0.79359999999999997</v>
          </cell>
        </row>
        <row r="7939">
          <cell r="AU7939">
            <v>0.79369999999999996</v>
          </cell>
        </row>
        <row r="7940">
          <cell r="AU7940">
            <v>0.79379999999999995</v>
          </cell>
        </row>
        <row r="7941">
          <cell r="AU7941">
            <v>0.79390000000000005</v>
          </cell>
        </row>
        <row r="7942">
          <cell r="AU7942">
            <v>0.79400000000000004</v>
          </cell>
        </row>
        <row r="7943">
          <cell r="AU7943">
            <v>0.79410000000000003</v>
          </cell>
        </row>
        <row r="7944">
          <cell r="AU7944">
            <v>0.79420000000000002</v>
          </cell>
        </row>
        <row r="7945">
          <cell r="AU7945">
            <v>0.79430000000000001</v>
          </cell>
        </row>
        <row r="7946">
          <cell r="AU7946">
            <v>0.7944</v>
          </cell>
        </row>
        <row r="7947">
          <cell r="AU7947">
            <v>0.79449999999999998</v>
          </cell>
        </row>
        <row r="7948">
          <cell r="AU7948">
            <v>0.79459999999999997</v>
          </cell>
        </row>
        <row r="7949">
          <cell r="AU7949">
            <v>0.79469999999999996</v>
          </cell>
        </row>
        <row r="7950">
          <cell r="AU7950">
            <v>0.79479999999999995</v>
          </cell>
        </row>
        <row r="7951">
          <cell r="AU7951">
            <v>0.79490000000000005</v>
          </cell>
        </row>
        <row r="7952">
          <cell r="AU7952">
            <v>0.79500000000000004</v>
          </cell>
        </row>
        <row r="7953">
          <cell r="AU7953">
            <v>0.79510000000000003</v>
          </cell>
        </row>
        <row r="7954">
          <cell r="AU7954">
            <v>0.79520000000000002</v>
          </cell>
        </row>
        <row r="7955">
          <cell r="AU7955">
            <v>0.79530000000000001</v>
          </cell>
        </row>
        <row r="7956">
          <cell r="AU7956">
            <v>0.7954</v>
          </cell>
        </row>
        <row r="7957">
          <cell r="AU7957">
            <v>0.79549999999999998</v>
          </cell>
        </row>
        <row r="7958">
          <cell r="AU7958">
            <v>0.79559999999999997</v>
          </cell>
        </row>
        <row r="7959">
          <cell r="AU7959">
            <v>0.79569999999999996</v>
          </cell>
        </row>
        <row r="7960">
          <cell r="AU7960">
            <v>0.79579999999999995</v>
          </cell>
        </row>
        <row r="7961">
          <cell r="AU7961">
            <v>0.79590000000000005</v>
          </cell>
        </row>
        <row r="7962">
          <cell r="AU7962">
            <v>0.79600000000000004</v>
          </cell>
        </row>
        <row r="7963">
          <cell r="AU7963">
            <v>0.79610000000000003</v>
          </cell>
        </row>
        <row r="7964">
          <cell r="AU7964">
            <v>0.79620000000000002</v>
          </cell>
        </row>
        <row r="7965">
          <cell r="AU7965">
            <v>0.79630000000000001</v>
          </cell>
        </row>
        <row r="7966">
          <cell r="AU7966">
            <v>0.7964</v>
          </cell>
        </row>
        <row r="7967">
          <cell r="AU7967">
            <v>0.79649999999999999</v>
          </cell>
        </row>
        <row r="7968">
          <cell r="AU7968">
            <v>0.79659999999999997</v>
          </cell>
        </row>
        <row r="7969">
          <cell r="AU7969">
            <v>0.79669999999999996</v>
          </cell>
        </row>
        <row r="7970">
          <cell r="AU7970">
            <v>0.79679999999999995</v>
          </cell>
        </row>
        <row r="7971">
          <cell r="AU7971">
            <v>0.79690000000000005</v>
          </cell>
        </row>
        <row r="7972">
          <cell r="AU7972">
            <v>0.79700000000000004</v>
          </cell>
        </row>
        <row r="7973">
          <cell r="AU7973">
            <v>0.79710000000000003</v>
          </cell>
        </row>
        <row r="7974">
          <cell r="AU7974">
            <v>0.79720000000000002</v>
          </cell>
        </row>
        <row r="7975">
          <cell r="AU7975">
            <v>0.79730000000000001</v>
          </cell>
        </row>
        <row r="7976">
          <cell r="AU7976">
            <v>0.7974</v>
          </cell>
        </row>
        <row r="7977">
          <cell r="AU7977">
            <v>0.79749999999999999</v>
          </cell>
        </row>
        <row r="7978">
          <cell r="AU7978">
            <v>0.79759999999999998</v>
          </cell>
        </row>
        <row r="7979">
          <cell r="AU7979">
            <v>0.79769999999999996</v>
          </cell>
        </row>
        <row r="7980">
          <cell r="AU7980">
            <v>0.79779999999999995</v>
          </cell>
        </row>
        <row r="7981">
          <cell r="AU7981">
            <v>0.79790000000000005</v>
          </cell>
        </row>
        <row r="7982">
          <cell r="AU7982">
            <v>0.79800000000000004</v>
          </cell>
        </row>
        <row r="7983">
          <cell r="AU7983">
            <v>0.79810000000000003</v>
          </cell>
        </row>
        <row r="7984">
          <cell r="AU7984">
            <v>0.79820000000000002</v>
          </cell>
        </row>
        <row r="7985">
          <cell r="AU7985">
            <v>0.79830000000000001</v>
          </cell>
        </row>
        <row r="7986">
          <cell r="AU7986">
            <v>0.7984</v>
          </cell>
        </row>
        <row r="7987">
          <cell r="AU7987">
            <v>0.79849999999999999</v>
          </cell>
        </row>
        <row r="7988">
          <cell r="AU7988">
            <v>0.79859999999999998</v>
          </cell>
        </row>
        <row r="7989">
          <cell r="AU7989">
            <v>0.79869999999999997</v>
          </cell>
        </row>
        <row r="7990">
          <cell r="AU7990">
            <v>0.79879999999999995</v>
          </cell>
        </row>
        <row r="7991">
          <cell r="AU7991">
            <v>0.79890000000000005</v>
          </cell>
        </row>
        <row r="7992">
          <cell r="AU7992">
            <v>0.79900000000000004</v>
          </cell>
        </row>
        <row r="7993">
          <cell r="AU7993">
            <v>0.79910000000000003</v>
          </cell>
        </row>
        <row r="7994">
          <cell r="AU7994">
            <v>0.79920000000000002</v>
          </cell>
        </row>
        <row r="7995">
          <cell r="AU7995">
            <v>0.79930000000000001</v>
          </cell>
        </row>
        <row r="7996">
          <cell r="AU7996">
            <v>0.7994</v>
          </cell>
        </row>
        <row r="7997">
          <cell r="AU7997">
            <v>0.79949999999999999</v>
          </cell>
        </row>
        <row r="7998">
          <cell r="AU7998">
            <v>0.79959999999999998</v>
          </cell>
        </row>
        <row r="7999">
          <cell r="AU7999">
            <v>0.79969999999999997</v>
          </cell>
        </row>
        <row r="8000">
          <cell r="AU8000">
            <v>0.79979999999999996</v>
          </cell>
        </row>
        <row r="8001">
          <cell r="AU8001">
            <v>0.79990000000000006</v>
          </cell>
        </row>
        <row r="8002">
          <cell r="AU8002">
            <v>0.8</v>
          </cell>
        </row>
        <row r="8003">
          <cell r="AU8003">
            <v>0.80010000000000003</v>
          </cell>
        </row>
        <row r="8004">
          <cell r="AU8004">
            <v>0.80020000000000002</v>
          </cell>
        </row>
        <row r="8005">
          <cell r="AU8005">
            <v>0.80030000000000001</v>
          </cell>
        </row>
        <row r="8006">
          <cell r="AU8006">
            <v>0.8004</v>
          </cell>
        </row>
        <row r="8007">
          <cell r="AU8007">
            <v>0.80049999999999999</v>
          </cell>
        </row>
        <row r="8008">
          <cell r="AU8008">
            <v>0.80059999999999998</v>
          </cell>
        </row>
        <row r="8009">
          <cell r="AU8009">
            <v>0.80069999999999997</v>
          </cell>
        </row>
        <row r="8010">
          <cell r="AU8010">
            <v>0.80079999999999996</v>
          </cell>
        </row>
        <row r="8011">
          <cell r="AU8011">
            <v>0.80089999999999995</v>
          </cell>
        </row>
        <row r="8012">
          <cell r="AU8012">
            <v>0.80100000000000005</v>
          </cell>
        </row>
        <row r="8013">
          <cell r="AU8013">
            <v>0.80110000000000003</v>
          </cell>
        </row>
        <row r="8014">
          <cell r="AU8014">
            <v>0.80120000000000002</v>
          </cell>
        </row>
        <row r="8015">
          <cell r="AU8015">
            <v>0.80130000000000001</v>
          </cell>
        </row>
        <row r="8016">
          <cell r="AU8016">
            <v>0.8014</v>
          </cell>
        </row>
        <row r="8017">
          <cell r="AU8017">
            <v>0.80149999999999999</v>
          </cell>
        </row>
        <row r="8018">
          <cell r="AU8018">
            <v>0.80159999999999998</v>
          </cell>
        </row>
        <row r="8019">
          <cell r="AU8019">
            <v>0.80169999999999997</v>
          </cell>
        </row>
        <row r="8020">
          <cell r="AU8020">
            <v>0.80179999999999996</v>
          </cell>
        </row>
        <row r="8021">
          <cell r="AU8021">
            <v>0.80189999999999995</v>
          </cell>
        </row>
        <row r="8022">
          <cell r="AU8022">
            <v>0.80200000000000005</v>
          </cell>
        </row>
        <row r="8023">
          <cell r="AU8023">
            <v>0.80210000000000004</v>
          </cell>
        </row>
        <row r="8024">
          <cell r="AU8024">
            <v>0.80220000000000002</v>
          </cell>
        </row>
        <row r="8025">
          <cell r="AU8025">
            <v>0.80230000000000001</v>
          </cell>
        </row>
        <row r="8026">
          <cell r="AU8026">
            <v>0.8024</v>
          </cell>
        </row>
        <row r="8027">
          <cell r="AU8027">
            <v>0.80249999999999999</v>
          </cell>
        </row>
        <row r="8028">
          <cell r="AU8028">
            <v>0.80259999999999998</v>
          </cell>
        </row>
        <row r="8029">
          <cell r="AU8029">
            <v>0.80269999999999997</v>
          </cell>
        </row>
        <row r="8030">
          <cell r="AU8030">
            <v>0.80279999999999996</v>
          </cell>
        </row>
        <row r="8031">
          <cell r="AU8031">
            <v>0.80289999999999995</v>
          </cell>
        </row>
        <row r="8032">
          <cell r="AU8032">
            <v>0.80300000000000005</v>
          </cell>
        </row>
        <row r="8033">
          <cell r="AU8033">
            <v>0.80310000000000004</v>
          </cell>
        </row>
        <row r="8034">
          <cell r="AU8034">
            <v>0.80320000000000003</v>
          </cell>
        </row>
        <row r="8035">
          <cell r="AU8035">
            <v>0.80330000000000001</v>
          </cell>
        </row>
        <row r="8036">
          <cell r="AU8036">
            <v>0.8034</v>
          </cell>
        </row>
        <row r="8037">
          <cell r="AU8037">
            <v>0.80349999999999999</v>
          </cell>
        </row>
        <row r="8038">
          <cell r="AU8038">
            <v>0.80359999999999998</v>
          </cell>
        </row>
        <row r="8039">
          <cell r="AU8039">
            <v>0.80369999999999997</v>
          </cell>
        </row>
        <row r="8040">
          <cell r="AU8040">
            <v>0.80379999999999996</v>
          </cell>
        </row>
        <row r="8041">
          <cell r="AU8041">
            <v>0.80389999999999995</v>
          </cell>
        </row>
        <row r="8042">
          <cell r="AU8042">
            <v>0.80400000000000005</v>
          </cell>
        </row>
        <row r="8043">
          <cell r="AU8043">
            <v>0.80410000000000004</v>
          </cell>
        </row>
        <row r="8044">
          <cell r="AU8044">
            <v>0.80420000000000003</v>
          </cell>
        </row>
        <row r="8045">
          <cell r="AU8045">
            <v>0.80430000000000001</v>
          </cell>
        </row>
        <row r="8046">
          <cell r="AU8046">
            <v>0.8044</v>
          </cell>
        </row>
        <row r="8047">
          <cell r="AU8047">
            <v>0.80449999999999999</v>
          </cell>
        </row>
        <row r="8048">
          <cell r="AU8048">
            <v>0.80459999999999998</v>
          </cell>
        </row>
        <row r="8049">
          <cell r="AU8049">
            <v>0.80469999999999997</v>
          </cell>
        </row>
        <row r="8050">
          <cell r="AU8050">
            <v>0.80479999999999996</v>
          </cell>
        </row>
        <row r="8051">
          <cell r="AU8051">
            <v>0.80489999999999995</v>
          </cell>
        </row>
        <row r="8052">
          <cell r="AU8052">
            <v>0.80500000000000005</v>
          </cell>
        </row>
        <row r="8053">
          <cell r="AU8053">
            <v>0.80510000000000004</v>
          </cell>
        </row>
        <row r="8054">
          <cell r="AU8054">
            <v>0.80520000000000003</v>
          </cell>
        </row>
        <row r="8055">
          <cell r="AU8055">
            <v>0.80530000000000002</v>
          </cell>
        </row>
        <row r="8056">
          <cell r="AU8056">
            <v>0.8054</v>
          </cell>
        </row>
        <row r="8057">
          <cell r="AU8057">
            <v>0.80549999999999999</v>
          </cell>
        </row>
        <row r="8058">
          <cell r="AU8058">
            <v>0.80559999999999998</v>
          </cell>
        </row>
        <row r="8059">
          <cell r="AU8059">
            <v>0.80569999999999997</v>
          </cell>
        </row>
        <row r="8060">
          <cell r="AU8060">
            <v>0.80579999999999996</v>
          </cell>
        </row>
        <row r="8061">
          <cell r="AU8061">
            <v>0.80589999999999995</v>
          </cell>
        </row>
        <row r="8062">
          <cell r="AU8062">
            <v>0.80600000000000005</v>
          </cell>
        </row>
        <row r="8063">
          <cell r="AU8063">
            <v>0.80610000000000004</v>
          </cell>
        </row>
        <row r="8064">
          <cell r="AU8064">
            <v>0.80620000000000003</v>
          </cell>
        </row>
        <row r="8065">
          <cell r="AU8065">
            <v>0.80630000000000002</v>
          </cell>
        </row>
        <row r="8066">
          <cell r="AU8066">
            <v>0.80640000000000001</v>
          </cell>
        </row>
        <row r="8067">
          <cell r="AU8067">
            <v>0.80649999999999999</v>
          </cell>
        </row>
        <row r="8068">
          <cell r="AU8068">
            <v>0.80659999999999998</v>
          </cell>
        </row>
        <row r="8069">
          <cell r="AU8069">
            <v>0.80669999999999997</v>
          </cell>
        </row>
        <row r="8070">
          <cell r="AU8070">
            <v>0.80679999999999996</v>
          </cell>
        </row>
        <row r="8071">
          <cell r="AU8071">
            <v>0.80689999999999995</v>
          </cell>
        </row>
        <row r="8072">
          <cell r="AU8072">
            <v>0.80700000000000005</v>
          </cell>
        </row>
        <row r="8073">
          <cell r="AU8073">
            <v>0.80710000000000004</v>
          </cell>
        </row>
        <row r="8074">
          <cell r="AU8074">
            <v>0.80720000000000003</v>
          </cell>
        </row>
        <row r="8075">
          <cell r="AU8075">
            <v>0.80730000000000002</v>
          </cell>
        </row>
        <row r="8076">
          <cell r="AU8076">
            <v>0.80740000000000001</v>
          </cell>
        </row>
        <row r="8077">
          <cell r="AU8077">
            <v>0.8075</v>
          </cell>
        </row>
        <row r="8078">
          <cell r="AU8078">
            <v>0.80759999999999998</v>
          </cell>
        </row>
        <row r="8079">
          <cell r="AU8079">
            <v>0.80769999999999997</v>
          </cell>
        </row>
        <row r="8080">
          <cell r="AU8080">
            <v>0.80779999999999996</v>
          </cell>
        </row>
        <row r="8081">
          <cell r="AU8081">
            <v>0.80789999999999995</v>
          </cell>
        </row>
        <row r="8082">
          <cell r="AU8082">
            <v>0.80800000000000005</v>
          </cell>
        </row>
        <row r="8083">
          <cell r="AU8083">
            <v>0.80810000000000004</v>
          </cell>
        </row>
        <row r="8084">
          <cell r="AU8084">
            <v>0.80820000000000003</v>
          </cell>
        </row>
        <row r="8085">
          <cell r="AU8085">
            <v>0.80830000000000002</v>
          </cell>
        </row>
        <row r="8086">
          <cell r="AU8086">
            <v>0.80840000000000001</v>
          </cell>
        </row>
        <row r="8087">
          <cell r="AU8087">
            <v>0.8085</v>
          </cell>
        </row>
        <row r="8088">
          <cell r="AU8088">
            <v>0.80859999999999999</v>
          </cell>
        </row>
        <row r="8089">
          <cell r="AU8089">
            <v>0.80869999999999997</v>
          </cell>
        </row>
        <row r="8090">
          <cell r="AU8090">
            <v>0.80879999999999996</v>
          </cell>
        </row>
        <row r="8091">
          <cell r="AU8091">
            <v>0.80889999999999995</v>
          </cell>
        </row>
        <row r="8092">
          <cell r="AU8092">
            <v>0.80900000000000005</v>
          </cell>
        </row>
        <row r="8093">
          <cell r="AU8093">
            <v>0.80910000000000004</v>
          </cell>
        </row>
        <row r="8094">
          <cell r="AU8094">
            <v>0.80920000000000003</v>
          </cell>
        </row>
        <row r="8095">
          <cell r="AU8095">
            <v>0.80930000000000002</v>
          </cell>
        </row>
        <row r="8096">
          <cell r="AU8096">
            <v>0.80940000000000001</v>
          </cell>
        </row>
        <row r="8097">
          <cell r="AU8097">
            <v>0.8095</v>
          </cell>
        </row>
        <row r="8098">
          <cell r="AU8098">
            <v>0.80959999999999999</v>
          </cell>
        </row>
        <row r="8099">
          <cell r="AU8099">
            <v>0.80969999999999998</v>
          </cell>
        </row>
        <row r="8100">
          <cell r="AU8100">
            <v>0.80979999999999996</v>
          </cell>
        </row>
        <row r="8101">
          <cell r="AU8101">
            <v>0.80989999999999995</v>
          </cell>
        </row>
        <row r="8102">
          <cell r="AU8102">
            <v>0.81</v>
          </cell>
        </row>
        <row r="8103">
          <cell r="AU8103">
            <v>0.81010000000000004</v>
          </cell>
        </row>
        <row r="8104">
          <cell r="AU8104">
            <v>0.81020000000000003</v>
          </cell>
        </row>
        <row r="8105">
          <cell r="AU8105">
            <v>0.81030000000000002</v>
          </cell>
        </row>
        <row r="8106">
          <cell r="AU8106">
            <v>0.81040000000000001</v>
          </cell>
        </row>
        <row r="8107">
          <cell r="AU8107">
            <v>0.8105</v>
          </cell>
        </row>
        <row r="8108">
          <cell r="AU8108">
            <v>0.81059999999999999</v>
          </cell>
        </row>
        <row r="8109">
          <cell r="AU8109">
            <v>0.81069999999999998</v>
          </cell>
        </row>
        <row r="8110">
          <cell r="AU8110">
            <v>0.81079999999999997</v>
          </cell>
        </row>
        <row r="8111">
          <cell r="AU8111">
            <v>0.81089999999999995</v>
          </cell>
        </row>
        <row r="8112">
          <cell r="AU8112">
            <v>0.81100000000000005</v>
          </cell>
        </row>
        <row r="8113">
          <cell r="AU8113">
            <v>0.81110000000000004</v>
          </cell>
        </row>
        <row r="8114">
          <cell r="AU8114">
            <v>0.81120000000000003</v>
          </cell>
        </row>
        <row r="8115">
          <cell r="AU8115">
            <v>0.81130000000000002</v>
          </cell>
        </row>
        <row r="8116">
          <cell r="AU8116">
            <v>0.81140000000000001</v>
          </cell>
        </row>
        <row r="8117">
          <cell r="AU8117">
            <v>0.8115</v>
          </cell>
        </row>
        <row r="8118">
          <cell r="AU8118">
            <v>0.81159999999999999</v>
          </cell>
        </row>
        <row r="8119">
          <cell r="AU8119">
            <v>0.81169999999999998</v>
          </cell>
        </row>
        <row r="8120">
          <cell r="AU8120">
            <v>0.81179999999999997</v>
          </cell>
        </row>
        <row r="8121">
          <cell r="AU8121">
            <v>0.81189999999999996</v>
          </cell>
        </row>
        <row r="8122">
          <cell r="AU8122">
            <v>0.81200000000000006</v>
          </cell>
        </row>
        <row r="8123">
          <cell r="AU8123">
            <v>0.81210000000000004</v>
          </cell>
        </row>
        <row r="8124">
          <cell r="AU8124">
            <v>0.81220000000000003</v>
          </cell>
        </row>
        <row r="8125">
          <cell r="AU8125">
            <v>0.81230000000000002</v>
          </cell>
        </row>
        <row r="8126">
          <cell r="AU8126">
            <v>0.81240000000000001</v>
          </cell>
        </row>
        <row r="8127">
          <cell r="AU8127">
            <v>0.8125</v>
          </cell>
        </row>
        <row r="8128">
          <cell r="AU8128">
            <v>0.81259999999999999</v>
          </cell>
        </row>
        <row r="8129">
          <cell r="AU8129">
            <v>0.81269999999999998</v>
          </cell>
        </row>
        <row r="8130">
          <cell r="AU8130">
            <v>0.81279999999999997</v>
          </cell>
        </row>
        <row r="8131">
          <cell r="AU8131">
            <v>0.81289999999999996</v>
          </cell>
        </row>
        <row r="8132">
          <cell r="AU8132">
            <v>0.81299999999999994</v>
          </cell>
        </row>
        <row r="8133">
          <cell r="AU8133">
            <v>0.81310000000000004</v>
          </cell>
        </row>
        <row r="8134">
          <cell r="AU8134">
            <v>0.81320000000000003</v>
          </cell>
        </row>
        <row r="8135">
          <cell r="AU8135">
            <v>0.81330000000000002</v>
          </cell>
        </row>
        <row r="8136">
          <cell r="AU8136">
            <v>0.81340000000000001</v>
          </cell>
        </row>
        <row r="8137">
          <cell r="AU8137">
            <v>0.8135</v>
          </cell>
        </row>
        <row r="8138">
          <cell r="AU8138">
            <v>0.81359999999999999</v>
          </cell>
        </row>
        <row r="8139">
          <cell r="AU8139">
            <v>0.81369999999999998</v>
          </cell>
        </row>
        <row r="8140">
          <cell r="AU8140">
            <v>0.81379999999999997</v>
          </cell>
        </row>
        <row r="8141">
          <cell r="AU8141">
            <v>0.81389999999999996</v>
          </cell>
        </row>
        <row r="8142">
          <cell r="AU8142">
            <v>0.81399999999999995</v>
          </cell>
        </row>
        <row r="8143">
          <cell r="AU8143">
            <v>0.81410000000000005</v>
          </cell>
        </row>
        <row r="8144">
          <cell r="AU8144">
            <v>0.81420000000000003</v>
          </cell>
        </row>
        <row r="8145">
          <cell r="AU8145">
            <v>0.81430000000000002</v>
          </cell>
        </row>
        <row r="8146">
          <cell r="AU8146">
            <v>0.81440000000000001</v>
          </cell>
        </row>
        <row r="8147">
          <cell r="AU8147">
            <v>0.8145</v>
          </cell>
        </row>
        <row r="8148">
          <cell r="AU8148">
            <v>0.81459999999999999</v>
          </cell>
        </row>
        <row r="8149">
          <cell r="AU8149">
            <v>0.81469999999999998</v>
          </cell>
        </row>
        <row r="8150">
          <cell r="AU8150">
            <v>0.81479999999999997</v>
          </cell>
        </row>
        <row r="8151">
          <cell r="AU8151">
            <v>0.81489999999999996</v>
          </cell>
        </row>
        <row r="8152">
          <cell r="AU8152">
            <v>0.81499999999999995</v>
          </cell>
        </row>
        <row r="8153">
          <cell r="AU8153">
            <v>0.81510000000000005</v>
          </cell>
        </row>
        <row r="8154">
          <cell r="AU8154">
            <v>0.81520000000000004</v>
          </cell>
        </row>
        <row r="8155">
          <cell r="AU8155">
            <v>0.81530000000000002</v>
          </cell>
        </row>
        <row r="8156">
          <cell r="AU8156">
            <v>0.81540000000000001</v>
          </cell>
        </row>
        <row r="8157">
          <cell r="AU8157">
            <v>0.8155</v>
          </cell>
        </row>
        <row r="8158">
          <cell r="AU8158">
            <v>0.81559999999999999</v>
          </cell>
        </row>
        <row r="8159">
          <cell r="AU8159">
            <v>0.81569999999999998</v>
          </cell>
        </row>
        <row r="8160">
          <cell r="AU8160">
            <v>0.81579999999999997</v>
          </cell>
        </row>
        <row r="8161">
          <cell r="AU8161">
            <v>0.81589999999999996</v>
          </cell>
        </row>
        <row r="8162">
          <cell r="AU8162">
            <v>0.81599999999999995</v>
          </cell>
        </row>
        <row r="8163">
          <cell r="AU8163">
            <v>0.81610000000000005</v>
          </cell>
        </row>
        <row r="8164">
          <cell r="AU8164">
            <v>0.81620000000000004</v>
          </cell>
        </row>
        <row r="8165">
          <cell r="AU8165">
            <v>0.81630000000000003</v>
          </cell>
        </row>
        <row r="8166">
          <cell r="AU8166">
            <v>0.81640000000000001</v>
          </cell>
        </row>
        <row r="8167">
          <cell r="AU8167">
            <v>0.8165</v>
          </cell>
        </row>
        <row r="8168">
          <cell r="AU8168">
            <v>0.81659999999999999</v>
          </cell>
        </row>
        <row r="8169">
          <cell r="AU8169">
            <v>0.81669999999999998</v>
          </cell>
        </row>
        <row r="8170">
          <cell r="AU8170">
            <v>0.81679999999999997</v>
          </cell>
        </row>
        <row r="8171">
          <cell r="AU8171">
            <v>0.81689999999999996</v>
          </cell>
        </row>
        <row r="8172">
          <cell r="AU8172">
            <v>0.81699999999999995</v>
          </cell>
        </row>
        <row r="8173">
          <cell r="AU8173">
            <v>0.81710000000000005</v>
          </cell>
        </row>
        <row r="8174">
          <cell r="AU8174">
            <v>0.81720000000000004</v>
          </cell>
        </row>
        <row r="8175">
          <cell r="AU8175">
            <v>0.81730000000000003</v>
          </cell>
        </row>
        <row r="8176">
          <cell r="AU8176">
            <v>0.81740000000000002</v>
          </cell>
        </row>
        <row r="8177">
          <cell r="AU8177">
            <v>0.8175</v>
          </cell>
        </row>
        <row r="8178">
          <cell r="AU8178">
            <v>0.81759999999999999</v>
          </cell>
        </row>
        <row r="8179">
          <cell r="AU8179">
            <v>0.81769999999999998</v>
          </cell>
        </row>
        <row r="8180">
          <cell r="AU8180">
            <v>0.81779999999999997</v>
          </cell>
        </row>
        <row r="8181">
          <cell r="AU8181">
            <v>0.81789999999999996</v>
          </cell>
        </row>
        <row r="8182">
          <cell r="AU8182">
            <v>0.81799999999999995</v>
          </cell>
        </row>
        <row r="8183">
          <cell r="AU8183">
            <v>0.81810000000000005</v>
          </cell>
        </row>
        <row r="8184">
          <cell r="AU8184">
            <v>0.81820000000000004</v>
          </cell>
        </row>
        <row r="8185">
          <cell r="AU8185">
            <v>0.81830000000000003</v>
          </cell>
        </row>
        <row r="8186">
          <cell r="AU8186">
            <v>0.81840000000000002</v>
          </cell>
        </row>
        <row r="8187">
          <cell r="AU8187">
            <v>0.81850000000000001</v>
          </cell>
        </row>
        <row r="8188">
          <cell r="AU8188">
            <v>0.81859999999999999</v>
          </cell>
        </row>
        <row r="8189">
          <cell r="AU8189">
            <v>0.81869999999999998</v>
          </cell>
        </row>
        <row r="8190">
          <cell r="AU8190">
            <v>0.81879999999999997</v>
          </cell>
        </row>
        <row r="8191">
          <cell r="AU8191">
            <v>0.81889999999999996</v>
          </cell>
        </row>
        <row r="8192">
          <cell r="AU8192">
            <v>0.81899999999999995</v>
          </cell>
        </row>
        <row r="8193">
          <cell r="AU8193">
            <v>0.81910000000000005</v>
          </cell>
        </row>
        <row r="8194">
          <cell r="AU8194">
            <v>0.81920000000000004</v>
          </cell>
        </row>
        <row r="8195">
          <cell r="AU8195">
            <v>0.81930000000000003</v>
          </cell>
        </row>
        <row r="8196">
          <cell r="AU8196">
            <v>0.81940000000000002</v>
          </cell>
        </row>
        <row r="8197">
          <cell r="AU8197">
            <v>0.81950000000000001</v>
          </cell>
        </row>
        <row r="8198">
          <cell r="AU8198">
            <v>0.8196</v>
          </cell>
        </row>
        <row r="8199">
          <cell r="AU8199">
            <v>0.81969999999999998</v>
          </cell>
        </row>
        <row r="8200">
          <cell r="AU8200">
            <v>0.81979999999999997</v>
          </cell>
        </row>
        <row r="8201">
          <cell r="AU8201">
            <v>0.81989999999999996</v>
          </cell>
        </row>
        <row r="8202">
          <cell r="AU8202">
            <v>0.82</v>
          </cell>
        </row>
        <row r="8203">
          <cell r="AU8203">
            <v>0.82010000000000005</v>
          </cell>
        </row>
        <row r="8204">
          <cell r="AU8204">
            <v>0.82020000000000004</v>
          </cell>
        </row>
        <row r="8205">
          <cell r="AU8205">
            <v>0.82030000000000003</v>
          </cell>
        </row>
        <row r="8206">
          <cell r="AU8206">
            <v>0.82040000000000002</v>
          </cell>
        </row>
        <row r="8207">
          <cell r="AU8207">
            <v>0.82050000000000001</v>
          </cell>
        </row>
        <row r="8208">
          <cell r="AU8208">
            <v>0.8206</v>
          </cell>
        </row>
        <row r="8209">
          <cell r="AU8209">
            <v>0.82069999999999999</v>
          </cell>
        </row>
        <row r="8210">
          <cell r="AU8210">
            <v>0.82079999999999997</v>
          </cell>
        </row>
        <row r="8211">
          <cell r="AU8211">
            <v>0.82089999999999996</v>
          </cell>
        </row>
        <row r="8212">
          <cell r="AU8212">
            <v>0.82099999999999995</v>
          </cell>
        </row>
        <row r="8213">
          <cell r="AU8213">
            <v>0.82110000000000005</v>
          </cell>
        </row>
        <row r="8214">
          <cell r="AU8214">
            <v>0.82120000000000004</v>
          </cell>
        </row>
        <row r="8215">
          <cell r="AU8215">
            <v>0.82130000000000003</v>
          </cell>
        </row>
        <row r="8216">
          <cell r="AU8216">
            <v>0.82140000000000002</v>
          </cell>
        </row>
        <row r="8217">
          <cell r="AU8217">
            <v>0.82150000000000001</v>
          </cell>
        </row>
        <row r="8218">
          <cell r="AU8218">
            <v>0.8216</v>
          </cell>
        </row>
        <row r="8219">
          <cell r="AU8219">
            <v>0.82169999999999999</v>
          </cell>
        </row>
        <row r="8220">
          <cell r="AU8220">
            <v>0.82179999999999997</v>
          </cell>
        </row>
        <row r="8221">
          <cell r="AU8221">
            <v>0.82189999999999996</v>
          </cell>
        </row>
        <row r="8222">
          <cell r="AU8222">
            <v>0.82199999999999995</v>
          </cell>
        </row>
        <row r="8223">
          <cell r="AU8223">
            <v>0.82210000000000005</v>
          </cell>
        </row>
        <row r="8224">
          <cell r="AU8224">
            <v>0.82220000000000004</v>
          </cell>
        </row>
        <row r="8225">
          <cell r="AU8225">
            <v>0.82230000000000003</v>
          </cell>
        </row>
        <row r="8226">
          <cell r="AU8226">
            <v>0.82240000000000002</v>
          </cell>
        </row>
        <row r="8227">
          <cell r="AU8227">
            <v>0.82250000000000001</v>
          </cell>
        </row>
        <row r="8228">
          <cell r="AU8228">
            <v>0.8226</v>
          </cell>
        </row>
        <row r="8229">
          <cell r="AU8229">
            <v>0.82269999999999999</v>
          </cell>
        </row>
        <row r="8230">
          <cell r="AU8230">
            <v>0.82279999999999998</v>
          </cell>
        </row>
        <row r="8231">
          <cell r="AU8231">
            <v>0.82289999999999996</v>
          </cell>
        </row>
        <row r="8232">
          <cell r="AU8232">
            <v>0.82299999999999995</v>
          </cell>
        </row>
        <row r="8233">
          <cell r="AU8233">
            <v>0.82310000000000005</v>
          </cell>
        </row>
        <row r="8234">
          <cell r="AU8234">
            <v>0.82320000000000004</v>
          </cell>
        </row>
        <row r="8235">
          <cell r="AU8235">
            <v>0.82330000000000003</v>
          </cell>
        </row>
        <row r="8236">
          <cell r="AU8236">
            <v>0.82340000000000002</v>
          </cell>
        </row>
        <row r="8237">
          <cell r="AU8237">
            <v>0.82350000000000001</v>
          </cell>
        </row>
        <row r="8238">
          <cell r="AU8238">
            <v>0.8236</v>
          </cell>
        </row>
        <row r="8239">
          <cell r="AU8239">
            <v>0.82369999999999999</v>
          </cell>
        </row>
        <row r="8240">
          <cell r="AU8240">
            <v>0.82379999999999998</v>
          </cell>
        </row>
        <row r="8241">
          <cell r="AU8241">
            <v>0.82389999999999997</v>
          </cell>
        </row>
        <row r="8242">
          <cell r="AU8242">
            <v>0.82399999999999995</v>
          </cell>
        </row>
        <row r="8243">
          <cell r="AU8243">
            <v>0.82410000000000005</v>
          </cell>
        </row>
        <row r="8244">
          <cell r="AU8244">
            <v>0.82420000000000004</v>
          </cell>
        </row>
        <row r="8245">
          <cell r="AU8245">
            <v>0.82430000000000003</v>
          </cell>
        </row>
        <row r="8246">
          <cell r="AU8246">
            <v>0.82440000000000002</v>
          </cell>
        </row>
        <row r="8247">
          <cell r="AU8247">
            <v>0.82450000000000001</v>
          </cell>
        </row>
        <row r="8248">
          <cell r="AU8248">
            <v>0.8246</v>
          </cell>
        </row>
        <row r="8249">
          <cell r="AU8249">
            <v>0.82469999999999999</v>
          </cell>
        </row>
        <row r="8250">
          <cell r="AU8250">
            <v>0.82479999999999998</v>
          </cell>
        </row>
        <row r="8251">
          <cell r="AU8251">
            <v>0.82489999999999997</v>
          </cell>
        </row>
        <row r="8252">
          <cell r="AU8252">
            <v>0.82499999999999996</v>
          </cell>
        </row>
        <row r="8253">
          <cell r="AU8253">
            <v>0.82509999999999994</v>
          </cell>
        </row>
        <row r="8254">
          <cell r="AU8254">
            <v>0.82520000000000004</v>
          </cell>
        </row>
        <row r="8255">
          <cell r="AU8255">
            <v>0.82530000000000003</v>
          </cell>
        </row>
        <row r="8256">
          <cell r="AU8256">
            <v>0.82540000000000002</v>
          </cell>
        </row>
        <row r="8257">
          <cell r="AU8257">
            <v>0.82550000000000001</v>
          </cell>
        </row>
        <row r="8258">
          <cell r="AU8258">
            <v>0.8256</v>
          </cell>
        </row>
        <row r="8259">
          <cell r="AU8259">
            <v>0.82569999999999999</v>
          </cell>
        </row>
        <row r="8260">
          <cell r="AU8260">
            <v>0.82579999999999998</v>
          </cell>
        </row>
        <row r="8261">
          <cell r="AU8261">
            <v>0.82589999999999997</v>
          </cell>
        </row>
        <row r="8262">
          <cell r="AU8262">
            <v>0.82599999999999996</v>
          </cell>
        </row>
        <row r="8263">
          <cell r="AU8263">
            <v>0.82609999999999995</v>
          </cell>
        </row>
        <row r="8264">
          <cell r="AU8264">
            <v>0.82620000000000005</v>
          </cell>
        </row>
        <row r="8265">
          <cell r="AU8265">
            <v>0.82630000000000003</v>
          </cell>
        </row>
        <row r="8266">
          <cell r="AU8266">
            <v>0.82640000000000002</v>
          </cell>
        </row>
        <row r="8267">
          <cell r="AU8267">
            <v>0.82650000000000001</v>
          </cell>
        </row>
        <row r="8268">
          <cell r="AU8268">
            <v>0.8266</v>
          </cell>
        </row>
        <row r="8269">
          <cell r="AU8269">
            <v>0.82669999999999999</v>
          </cell>
        </row>
        <row r="8270">
          <cell r="AU8270">
            <v>0.82679999999999998</v>
          </cell>
        </row>
        <row r="8271">
          <cell r="AU8271">
            <v>0.82689999999999997</v>
          </cell>
        </row>
        <row r="8272">
          <cell r="AU8272">
            <v>0.82699999999999996</v>
          </cell>
        </row>
        <row r="8273">
          <cell r="AU8273">
            <v>0.82709999999999995</v>
          </cell>
        </row>
        <row r="8274">
          <cell r="AU8274">
            <v>0.82720000000000005</v>
          </cell>
        </row>
        <row r="8275">
          <cell r="AU8275">
            <v>0.82730000000000004</v>
          </cell>
        </row>
        <row r="8276">
          <cell r="AU8276">
            <v>0.82740000000000002</v>
          </cell>
        </row>
        <row r="8277">
          <cell r="AU8277">
            <v>0.82750000000000001</v>
          </cell>
        </row>
        <row r="8278">
          <cell r="AU8278">
            <v>0.8276</v>
          </cell>
        </row>
        <row r="8279">
          <cell r="AU8279">
            <v>0.82769999999999999</v>
          </cell>
        </row>
        <row r="8280">
          <cell r="AU8280">
            <v>0.82779999999999998</v>
          </cell>
        </row>
        <row r="8281">
          <cell r="AU8281">
            <v>0.82789999999999997</v>
          </cell>
        </row>
        <row r="8282">
          <cell r="AU8282">
            <v>0.82799999999999996</v>
          </cell>
        </row>
        <row r="8283">
          <cell r="AU8283">
            <v>0.82809999999999995</v>
          </cell>
        </row>
        <row r="8284">
          <cell r="AU8284">
            <v>0.82820000000000005</v>
          </cell>
        </row>
        <row r="8285">
          <cell r="AU8285">
            <v>0.82830000000000004</v>
          </cell>
        </row>
        <row r="8286">
          <cell r="AU8286">
            <v>0.82840000000000003</v>
          </cell>
        </row>
        <row r="8287">
          <cell r="AU8287">
            <v>0.82850000000000001</v>
          </cell>
        </row>
        <row r="8288">
          <cell r="AU8288">
            <v>0.8286</v>
          </cell>
        </row>
        <row r="8289">
          <cell r="AU8289">
            <v>0.82869999999999999</v>
          </cell>
        </row>
        <row r="8290">
          <cell r="AU8290">
            <v>0.82879999999999998</v>
          </cell>
        </row>
        <row r="8291">
          <cell r="AU8291">
            <v>0.82889999999999997</v>
          </cell>
        </row>
        <row r="8292">
          <cell r="AU8292">
            <v>0.82899999999999996</v>
          </cell>
        </row>
        <row r="8293">
          <cell r="AU8293">
            <v>0.82909999999999995</v>
          </cell>
        </row>
        <row r="8294">
          <cell r="AU8294">
            <v>0.82920000000000005</v>
          </cell>
        </row>
        <row r="8295">
          <cell r="AU8295">
            <v>0.82930000000000004</v>
          </cell>
        </row>
        <row r="8296">
          <cell r="AU8296">
            <v>0.82940000000000003</v>
          </cell>
        </row>
        <row r="8297">
          <cell r="AU8297">
            <v>0.82950000000000002</v>
          </cell>
        </row>
        <row r="8298">
          <cell r="AU8298">
            <v>0.8296</v>
          </cell>
        </row>
        <row r="8299">
          <cell r="AU8299">
            <v>0.82969999999999999</v>
          </cell>
        </row>
        <row r="8300">
          <cell r="AU8300">
            <v>0.82979999999999998</v>
          </cell>
        </row>
        <row r="8301">
          <cell r="AU8301">
            <v>0.82989999999999997</v>
          </cell>
        </row>
        <row r="8302">
          <cell r="AU8302">
            <v>0.83</v>
          </cell>
        </row>
        <row r="8303">
          <cell r="AU8303">
            <v>0.83009999999999995</v>
          </cell>
        </row>
        <row r="8304">
          <cell r="AU8304">
            <v>0.83020000000000005</v>
          </cell>
        </row>
        <row r="8305">
          <cell r="AU8305">
            <v>0.83030000000000004</v>
          </cell>
        </row>
        <row r="8306">
          <cell r="AU8306">
            <v>0.83040000000000003</v>
          </cell>
        </row>
        <row r="8307">
          <cell r="AU8307">
            <v>0.83050000000000002</v>
          </cell>
        </row>
        <row r="8308">
          <cell r="AU8308">
            <v>0.8306</v>
          </cell>
        </row>
        <row r="8309">
          <cell r="AU8309">
            <v>0.83069999999999999</v>
          </cell>
        </row>
        <row r="8310">
          <cell r="AU8310">
            <v>0.83079999999999998</v>
          </cell>
        </row>
        <row r="8311">
          <cell r="AU8311">
            <v>0.83089999999999997</v>
          </cell>
        </row>
        <row r="8312">
          <cell r="AU8312">
            <v>0.83099999999999996</v>
          </cell>
        </row>
        <row r="8313">
          <cell r="AU8313">
            <v>0.83109999999999995</v>
          </cell>
        </row>
        <row r="8314">
          <cell r="AU8314">
            <v>0.83120000000000005</v>
          </cell>
        </row>
        <row r="8315">
          <cell r="AU8315">
            <v>0.83130000000000004</v>
          </cell>
        </row>
        <row r="8316">
          <cell r="AU8316">
            <v>0.83140000000000003</v>
          </cell>
        </row>
        <row r="8317">
          <cell r="AU8317">
            <v>0.83150000000000002</v>
          </cell>
        </row>
        <row r="8318">
          <cell r="AU8318">
            <v>0.83160000000000001</v>
          </cell>
        </row>
        <row r="8319">
          <cell r="AU8319">
            <v>0.83169999999999999</v>
          </cell>
        </row>
        <row r="8320">
          <cell r="AU8320">
            <v>0.83179999999999998</v>
          </cell>
        </row>
        <row r="8321">
          <cell r="AU8321">
            <v>0.83189999999999997</v>
          </cell>
        </row>
        <row r="8322">
          <cell r="AU8322">
            <v>0.83199999999999996</v>
          </cell>
        </row>
        <row r="8323">
          <cell r="AU8323">
            <v>0.83209999999999995</v>
          </cell>
        </row>
        <row r="8324">
          <cell r="AU8324">
            <v>0.83220000000000005</v>
          </cell>
        </row>
        <row r="8325">
          <cell r="AU8325">
            <v>0.83230000000000004</v>
          </cell>
        </row>
        <row r="8326">
          <cell r="AU8326">
            <v>0.83240000000000003</v>
          </cell>
        </row>
        <row r="8327">
          <cell r="AU8327">
            <v>0.83250000000000002</v>
          </cell>
        </row>
        <row r="8328">
          <cell r="AU8328">
            <v>0.83260000000000001</v>
          </cell>
        </row>
        <row r="8329">
          <cell r="AU8329">
            <v>0.8327</v>
          </cell>
        </row>
        <row r="8330">
          <cell r="AU8330">
            <v>0.83279999999999998</v>
          </cell>
        </row>
        <row r="8331">
          <cell r="AU8331">
            <v>0.83289999999999997</v>
          </cell>
        </row>
        <row r="8332">
          <cell r="AU8332">
            <v>0.83299999999999996</v>
          </cell>
        </row>
        <row r="8333">
          <cell r="AU8333">
            <v>0.83309999999999995</v>
          </cell>
        </row>
        <row r="8334">
          <cell r="AU8334">
            <v>0.83320000000000005</v>
          </cell>
        </row>
        <row r="8335">
          <cell r="AU8335">
            <v>0.83330000000000004</v>
          </cell>
        </row>
        <row r="8336">
          <cell r="AU8336">
            <v>0.83340000000000003</v>
          </cell>
        </row>
        <row r="8337">
          <cell r="AU8337">
            <v>0.83350000000000002</v>
          </cell>
        </row>
        <row r="8338">
          <cell r="AU8338">
            <v>0.83360000000000001</v>
          </cell>
        </row>
        <row r="8339">
          <cell r="AU8339">
            <v>0.8337</v>
          </cell>
        </row>
        <row r="8340">
          <cell r="AU8340">
            <v>0.83379999999999999</v>
          </cell>
        </row>
        <row r="8341">
          <cell r="AU8341">
            <v>0.83389999999999997</v>
          </cell>
        </row>
        <row r="8342">
          <cell r="AU8342">
            <v>0.83399999999999996</v>
          </cell>
        </row>
        <row r="8343">
          <cell r="AU8343">
            <v>0.83409999999999995</v>
          </cell>
        </row>
        <row r="8344">
          <cell r="AU8344">
            <v>0.83420000000000005</v>
          </cell>
        </row>
        <row r="8345">
          <cell r="AU8345">
            <v>0.83430000000000004</v>
          </cell>
        </row>
        <row r="8346">
          <cell r="AU8346">
            <v>0.83440000000000003</v>
          </cell>
        </row>
        <row r="8347">
          <cell r="AU8347">
            <v>0.83450000000000002</v>
          </cell>
        </row>
        <row r="8348">
          <cell r="AU8348">
            <v>0.83460000000000001</v>
          </cell>
        </row>
        <row r="8349">
          <cell r="AU8349">
            <v>0.8347</v>
          </cell>
        </row>
        <row r="8350">
          <cell r="AU8350">
            <v>0.83479999999999999</v>
          </cell>
        </row>
        <row r="8351">
          <cell r="AU8351">
            <v>0.83489999999999998</v>
          </cell>
        </row>
        <row r="8352">
          <cell r="AU8352">
            <v>0.83499999999999996</v>
          </cell>
        </row>
        <row r="8353">
          <cell r="AU8353">
            <v>0.83509999999999995</v>
          </cell>
        </row>
        <row r="8354">
          <cell r="AU8354">
            <v>0.83520000000000005</v>
          </cell>
        </row>
        <row r="8355">
          <cell r="AU8355">
            <v>0.83530000000000004</v>
          </cell>
        </row>
        <row r="8356">
          <cell r="AU8356">
            <v>0.83540000000000003</v>
          </cell>
        </row>
        <row r="8357">
          <cell r="AU8357">
            <v>0.83550000000000002</v>
          </cell>
        </row>
        <row r="8358">
          <cell r="AU8358">
            <v>0.83560000000000001</v>
          </cell>
        </row>
        <row r="8359">
          <cell r="AU8359">
            <v>0.8357</v>
          </cell>
        </row>
        <row r="8360">
          <cell r="AU8360">
            <v>0.83579999999999999</v>
          </cell>
        </row>
        <row r="8361">
          <cell r="AU8361">
            <v>0.83589999999999998</v>
          </cell>
        </row>
        <row r="8362">
          <cell r="AU8362">
            <v>0.83599999999999997</v>
          </cell>
        </row>
        <row r="8363">
          <cell r="AU8363">
            <v>0.83609999999999995</v>
          </cell>
        </row>
        <row r="8364">
          <cell r="AU8364">
            <v>0.83620000000000005</v>
          </cell>
        </row>
        <row r="8365">
          <cell r="AU8365">
            <v>0.83630000000000004</v>
          </cell>
        </row>
        <row r="8366">
          <cell r="AU8366">
            <v>0.83640000000000003</v>
          </cell>
        </row>
        <row r="8367">
          <cell r="AU8367">
            <v>0.83650000000000002</v>
          </cell>
        </row>
        <row r="8368">
          <cell r="AU8368">
            <v>0.83660000000000001</v>
          </cell>
        </row>
        <row r="8369">
          <cell r="AU8369">
            <v>0.8367</v>
          </cell>
        </row>
        <row r="8370">
          <cell r="AU8370">
            <v>0.83679999999999999</v>
          </cell>
        </row>
        <row r="8371">
          <cell r="AU8371">
            <v>0.83689999999999998</v>
          </cell>
        </row>
        <row r="8372">
          <cell r="AU8372">
            <v>0.83699999999999997</v>
          </cell>
        </row>
        <row r="8373">
          <cell r="AU8373">
            <v>0.83709999999999996</v>
          </cell>
        </row>
        <row r="8374">
          <cell r="AU8374">
            <v>0.83720000000000006</v>
          </cell>
        </row>
        <row r="8375">
          <cell r="AU8375">
            <v>0.83730000000000004</v>
          </cell>
        </row>
        <row r="8376">
          <cell r="AU8376">
            <v>0.83740000000000003</v>
          </cell>
        </row>
        <row r="8377">
          <cell r="AU8377">
            <v>0.83750000000000002</v>
          </cell>
        </row>
        <row r="8378">
          <cell r="AU8378">
            <v>0.83760000000000001</v>
          </cell>
        </row>
        <row r="8379">
          <cell r="AU8379">
            <v>0.8377</v>
          </cell>
        </row>
        <row r="8380">
          <cell r="AU8380">
            <v>0.83779999999999999</v>
          </cell>
        </row>
        <row r="8381">
          <cell r="AU8381">
            <v>0.83789999999999998</v>
          </cell>
        </row>
        <row r="8382">
          <cell r="AU8382">
            <v>0.83799999999999997</v>
          </cell>
        </row>
        <row r="8383">
          <cell r="AU8383">
            <v>0.83809999999999996</v>
          </cell>
        </row>
        <row r="8384">
          <cell r="AU8384">
            <v>0.83819999999999995</v>
          </cell>
        </row>
        <row r="8385">
          <cell r="AU8385">
            <v>0.83830000000000005</v>
          </cell>
        </row>
        <row r="8386">
          <cell r="AU8386">
            <v>0.83840000000000003</v>
          </cell>
        </row>
        <row r="8387">
          <cell r="AU8387">
            <v>0.83850000000000002</v>
          </cell>
        </row>
        <row r="8388">
          <cell r="AU8388">
            <v>0.83860000000000001</v>
          </cell>
        </row>
        <row r="8389">
          <cell r="AU8389">
            <v>0.8387</v>
          </cell>
        </row>
        <row r="8390">
          <cell r="AU8390">
            <v>0.83879999999999999</v>
          </cell>
        </row>
        <row r="8391">
          <cell r="AU8391">
            <v>0.83889999999999998</v>
          </cell>
        </row>
        <row r="8392">
          <cell r="AU8392">
            <v>0.83899999999999997</v>
          </cell>
        </row>
        <row r="8393">
          <cell r="AU8393">
            <v>0.83909999999999996</v>
          </cell>
        </row>
        <row r="8394">
          <cell r="AU8394">
            <v>0.83919999999999995</v>
          </cell>
        </row>
        <row r="8395">
          <cell r="AU8395">
            <v>0.83930000000000005</v>
          </cell>
        </row>
        <row r="8396">
          <cell r="AU8396">
            <v>0.83940000000000003</v>
          </cell>
        </row>
        <row r="8397">
          <cell r="AU8397">
            <v>0.83950000000000002</v>
          </cell>
        </row>
        <row r="8398">
          <cell r="AU8398">
            <v>0.83960000000000001</v>
          </cell>
        </row>
        <row r="8399">
          <cell r="AU8399">
            <v>0.8397</v>
          </cell>
        </row>
        <row r="8400">
          <cell r="AU8400">
            <v>0.83979999999999999</v>
          </cell>
        </row>
        <row r="8401">
          <cell r="AU8401">
            <v>0.83989999999999998</v>
          </cell>
        </row>
        <row r="8402">
          <cell r="AU8402">
            <v>0.84</v>
          </cell>
        </row>
        <row r="8403">
          <cell r="AU8403">
            <v>0.84009999999999996</v>
          </cell>
        </row>
        <row r="8404">
          <cell r="AU8404">
            <v>0.84019999999999995</v>
          </cell>
        </row>
        <row r="8405">
          <cell r="AU8405">
            <v>0.84030000000000005</v>
          </cell>
        </row>
        <row r="8406">
          <cell r="AU8406">
            <v>0.84040000000000004</v>
          </cell>
        </row>
        <row r="8407">
          <cell r="AU8407">
            <v>0.84050000000000002</v>
          </cell>
        </row>
        <row r="8408">
          <cell r="AU8408">
            <v>0.84060000000000001</v>
          </cell>
        </row>
        <row r="8409">
          <cell r="AU8409">
            <v>0.8407</v>
          </cell>
        </row>
        <row r="8410">
          <cell r="AU8410">
            <v>0.84079999999999999</v>
          </cell>
        </row>
        <row r="8411">
          <cell r="AU8411">
            <v>0.84089999999999998</v>
          </cell>
        </row>
        <row r="8412">
          <cell r="AU8412">
            <v>0.84099999999999997</v>
          </cell>
        </row>
        <row r="8413">
          <cell r="AU8413">
            <v>0.84109999999999996</v>
          </cell>
        </row>
        <row r="8414">
          <cell r="AU8414">
            <v>0.84119999999999995</v>
          </cell>
        </row>
        <row r="8415">
          <cell r="AU8415">
            <v>0.84130000000000005</v>
          </cell>
        </row>
        <row r="8416">
          <cell r="AU8416">
            <v>0.84140000000000004</v>
          </cell>
        </row>
        <row r="8417">
          <cell r="AU8417">
            <v>0.84150000000000003</v>
          </cell>
        </row>
        <row r="8418">
          <cell r="AU8418">
            <v>0.84160000000000001</v>
          </cell>
        </row>
        <row r="8419">
          <cell r="AU8419">
            <v>0.8417</v>
          </cell>
        </row>
        <row r="8420">
          <cell r="AU8420">
            <v>0.84179999999999999</v>
          </cell>
        </row>
        <row r="8421">
          <cell r="AU8421">
            <v>0.84189999999999998</v>
          </cell>
        </row>
        <row r="8422">
          <cell r="AU8422">
            <v>0.84199999999999997</v>
          </cell>
        </row>
        <row r="8423">
          <cell r="AU8423">
            <v>0.84209999999999996</v>
          </cell>
        </row>
        <row r="8424">
          <cell r="AU8424">
            <v>0.84219999999999995</v>
          </cell>
        </row>
        <row r="8425">
          <cell r="AU8425">
            <v>0.84230000000000005</v>
          </cell>
        </row>
        <row r="8426">
          <cell r="AU8426">
            <v>0.84240000000000004</v>
          </cell>
        </row>
        <row r="8427">
          <cell r="AU8427">
            <v>0.84250000000000003</v>
          </cell>
        </row>
        <row r="8428">
          <cell r="AU8428">
            <v>0.84260000000000002</v>
          </cell>
        </row>
        <row r="8429">
          <cell r="AU8429">
            <v>0.8427</v>
          </cell>
        </row>
        <row r="8430">
          <cell r="AU8430">
            <v>0.84279999999999999</v>
          </cell>
        </row>
        <row r="8431">
          <cell r="AU8431">
            <v>0.84289999999999998</v>
          </cell>
        </row>
        <row r="8432">
          <cell r="AU8432">
            <v>0.84299999999999997</v>
          </cell>
        </row>
        <row r="8433">
          <cell r="AU8433">
            <v>0.84309999999999996</v>
          </cell>
        </row>
        <row r="8434">
          <cell r="AU8434">
            <v>0.84319999999999995</v>
          </cell>
        </row>
        <row r="8435">
          <cell r="AU8435">
            <v>0.84330000000000005</v>
          </cell>
        </row>
        <row r="8436">
          <cell r="AU8436">
            <v>0.84340000000000004</v>
          </cell>
        </row>
        <row r="8437">
          <cell r="AU8437">
            <v>0.84350000000000003</v>
          </cell>
        </row>
        <row r="8438">
          <cell r="AU8438">
            <v>0.84360000000000002</v>
          </cell>
        </row>
        <row r="8439">
          <cell r="AU8439">
            <v>0.84370000000000001</v>
          </cell>
        </row>
        <row r="8440">
          <cell r="AU8440">
            <v>0.84379999999999999</v>
          </cell>
        </row>
        <row r="8441">
          <cell r="AU8441">
            <v>0.84389999999999998</v>
          </cell>
        </row>
        <row r="8442">
          <cell r="AU8442">
            <v>0.84399999999999997</v>
          </cell>
        </row>
        <row r="8443">
          <cell r="AU8443">
            <v>0.84409999999999996</v>
          </cell>
        </row>
        <row r="8444">
          <cell r="AU8444">
            <v>0.84419999999999995</v>
          </cell>
        </row>
        <row r="8445">
          <cell r="AU8445">
            <v>0.84430000000000005</v>
          </cell>
        </row>
        <row r="8446">
          <cell r="AU8446">
            <v>0.84440000000000004</v>
          </cell>
        </row>
        <row r="8447">
          <cell r="AU8447">
            <v>0.84450000000000003</v>
          </cell>
        </row>
        <row r="8448">
          <cell r="AU8448">
            <v>0.84460000000000002</v>
          </cell>
        </row>
        <row r="8449">
          <cell r="AU8449">
            <v>0.84470000000000001</v>
          </cell>
        </row>
        <row r="8450">
          <cell r="AU8450">
            <v>0.8448</v>
          </cell>
        </row>
        <row r="8451">
          <cell r="AU8451">
            <v>0.84489999999999998</v>
          </cell>
        </row>
        <row r="8452">
          <cell r="AU8452">
            <v>0.84499999999999997</v>
          </cell>
        </row>
        <row r="8453">
          <cell r="AU8453">
            <v>0.84509999999999996</v>
          </cell>
        </row>
        <row r="8454">
          <cell r="AU8454">
            <v>0.84519999999999995</v>
          </cell>
        </row>
        <row r="8455">
          <cell r="AU8455">
            <v>0.84530000000000005</v>
          </cell>
        </row>
        <row r="8456">
          <cell r="AU8456">
            <v>0.84540000000000004</v>
          </cell>
        </row>
        <row r="8457">
          <cell r="AU8457">
            <v>0.84550000000000003</v>
          </cell>
        </row>
        <row r="8458">
          <cell r="AU8458">
            <v>0.84560000000000002</v>
          </cell>
        </row>
        <row r="8459">
          <cell r="AU8459">
            <v>0.84570000000000001</v>
          </cell>
        </row>
        <row r="8460">
          <cell r="AU8460">
            <v>0.8458</v>
          </cell>
        </row>
        <row r="8461">
          <cell r="AU8461">
            <v>0.84589999999999999</v>
          </cell>
        </row>
        <row r="8462">
          <cell r="AU8462">
            <v>0.84599999999999997</v>
          </cell>
        </row>
        <row r="8463">
          <cell r="AU8463">
            <v>0.84609999999999996</v>
          </cell>
        </row>
        <row r="8464">
          <cell r="AU8464">
            <v>0.84619999999999995</v>
          </cell>
        </row>
        <row r="8465">
          <cell r="AU8465">
            <v>0.84630000000000005</v>
          </cell>
        </row>
        <row r="8466">
          <cell r="AU8466">
            <v>0.84640000000000004</v>
          </cell>
        </row>
        <row r="8467">
          <cell r="AU8467">
            <v>0.84650000000000003</v>
          </cell>
        </row>
        <row r="8468">
          <cell r="AU8468">
            <v>0.84660000000000002</v>
          </cell>
        </row>
        <row r="8469">
          <cell r="AU8469">
            <v>0.84670000000000001</v>
          </cell>
        </row>
        <row r="8470">
          <cell r="AU8470">
            <v>0.8468</v>
          </cell>
        </row>
        <row r="8471">
          <cell r="AU8471">
            <v>0.84689999999999999</v>
          </cell>
        </row>
        <row r="8472">
          <cell r="AU8472">
            <v>0.84699999999999998</v>
          </cell>
        </row>
        <row r="8473">
          <cell r="AU8473">
            <v>0.84709999999999996</v>
          </cell>
        </row>
        <row r="8474">
          <cell r="AU8474">
            <v>0.84719999999999995</v>
          </cell>
        </row>
        <row r="8475">
          <cell r="AU8475">
            <v>0.84730000000000005</v>
          </cell>
        </row>
        <row r="8476">
          <cell r="AU8476">
            <v>0.84740000000000004</v>
          </cell>
        </row>
        <row r="8477">
          <cell r="AU8477">
            <v>0.84750000000000003</v>
          </cell>
        </row>
        <row r="8478">
          <cell r="AU8478">
            <v>0.84760000000000002</v>
          </cell>
        </row>
        <row r="8479">
          <cell r="AU8479">
            <v>0.84770000000000001</v>
          </cell>
        </row>
        <row r="8480">
          <cell r="AU8480">
            <v>0.8478</v>
          </cell>
        </row>
        <row r="8481">
          <cell r="AU8481">
            <v>0.84789999999999999</v>
          </cell>
        </row>
        <row r="8482">
          <cell r="AU8482">
            <v>0.84799999999999998</v>
          </cell>
        </row>
        <row r="8483">
          <cell r="AU8483">
            <v>0.84809999999999997</v>
          </cell>
        </row>
        <row r="8484">
          <cell r="AU8484">
            <v>0.84819999999999995</v>
          </cell>
        </row>
        <row r="8485">
          <cell r="AU8485">
            <v>0.84830000000000005</v>
          </cell>
        </row>
        <row r="8486">
          <cell r="AU8486">
            <v>0.84840000000000004</v>
          </cell>
        </row>
        <row r="8487">
          <cell r="AU8487">
            <v>0.84850000000000003</v>
          </cell>
        </row>
        <row r="8488">
          <cell r="AU8488">
            <v>0.84860000000000002</v>
          </cell>
        </row>
        <row r="8489">
          <cell r="AU8489">
            <v>0.84870000000000001</v>
          </cell>
        </row>
        <row r="8490">
          <cell r="AU8490">
            <v>0.8488</v>
          </cell>
        </row>
        <row r="8491">
          <cell r="AU8491">
            <v>0.84889999999999999</v>
          </cell>
        </row>
        <row r="8492">
          <cell r="AU8492">
            <v>0.84899999999999998</v>
          </cell>
        </row>
        <row r="8493">
          <cell r="AU8493">
            <v>0.84909999999999997</v>
          </cell>
        </row>
        <row r="8494">
          <cell r="AU8494">
            <v>0.84919999999999995</v>
          </cell>
        </row>
        <row r="8495">
          <cell r="AU8495">
            <v>0.84930000000000005</v>
          </cell>
        </row>
        <row r="8496">
          <cell r="AU8496">
            <v>0.84940000000000004</v>
          </cell>
        </row>
        <row r="8497">
          <cell r="AU8497">
            <v>0.84950000000000003</v>
          </cell>
        </row>
        <row r="8498">
          <cell r="AU8498">
            <v>0.84960000000000002</v>
          </cell>
        </row>
        <row r="8499">
          <cell r="AU8499">
            <v>0.84970000000000001</v>
          </cell>
        </row>
        <row r="8500">
          <cell r="AU8500">
            <v>0.8498</v>
          </cell>
        </row>
        <row r="8501">
          <cell r="AU8501">
            <v>0.84989999999999999</v>
          </cell>
        </row>
        <row r="8502">
          <cell r="AU8502">
            <v>0.85</v>
          </cell>
        </row>
        <row r="8503">
          <cell r="AU8503">
            <v>0.85009999999999997</v>
          </cell>
        </row>
        <row r="8504">
          <cell r="AU8504">
            <v>0.85019999999999996</v>
          </cell>
        </row>
        <row r="8505">
          <cell r="AU8505">
            <v>0.85029999999999994</v>
          </cell>
        </row>
        <row r="8506">
          <cell r="AU8506">
            <v>0.85040000000000004</v>
          </cell>
        </row>
        <row r="8507">
          <cell r="AU8507">
            <v>0.85050000000000003</v>
          </cell>
        </row>
        <row r="8508">
          <cell r="AU8508">
            <v>0.85060000000000002</v>
          </cell>
        </row>
        <row r="8509">
          <cell r="AU8509">
            <v>0.85070000000000001</v>
          </cell>
        </row>
        <row r="8510">
          <cell r="AU8510">
            <v>0.8508</v>
          </cell>
        </row>
        <row r="8511">
          <cell r="AU8511">
            <v>0.85089999999999999</v>
          </cell>
        </row>
        <row r="8512">
          <cell r="AU8512">
            <v>0.85099999999999998</v>
          </cell>
        </row>
        <row r="8513">
          <cell r="AU8513">
            <v>0.85109999999999997</v>
          </cell>
        </row>
        <row r="8514">
          <cell r="AU8514">
            <v>0.85119999999999996</v>
          </cell>
        </row>
        <row r="8515">
          <cell r="AU8515">
            <v>0.85129999999999995</v>
          </cell>
        </row>
        <row r="8516">
          <cell r="AU8516">
            <v>0.85140000000000005</v>
          </cell>
        </row>
        <row r="8517">
          <cell r="AU8517">
            <v>0.85150000000000003</v>
          </cell>
        </row>
        <row r="8518">
          <cell r="AU8518">
            <v>0.85160000000000002</v>
          </cell>
        </row>
        <row r="8519">
          <cell r="AU8519">
            <v>0.85170000000000001</v>
          </cell>
        </row>
        <row r="8520">
          <cell r="AU8520">
            <v>0.8518</v>
          </cell>
        </row>
        <row r="8521">
          <cell r="AU8521">
            <v>0.85189999999999999</v>
          </cell>
        </row>
        <row r="8522">
          <cell r="AU8522">
            <v>0.85199999999999998</v>
          </cell>
        </row>
        <row r="8523">
          <cell r="AU8523">
            <v>0.85209999999999997</v>
          </cell>
        </row>
        <row r="8524">
          <cell r="AU8524">
            <v>0.85219999999999996</v>
          </cell>
        </row>
        <row r="8525">
          <cell r="AU8525">
            <v>0.85229999999999995</v>
          </cell>
        </row>
        <row r="8526">
          <cell r="AU8526">
            <v>0.85240000000000005</v>
          </cell>
        </row>
        <row r="8527">
          <cell r="AU8527">
            <v>0.85250000000000004</v>
          </cell>
        </row>
        <row r="8528">
          <cell r="AU8528">
            <v>0.85260000000000002</v>
          </cell>
        </row>
        <row r="8529">
          <cell r="AU8529">
            <v>0.85270000000000001</v>
          </cell>
        </row>
        <row r="8530">
          <cell r="AU8530">
            <v>0.8528</v>
          </cell>
        </row>
        <row r="8531">
          <cell r="AU8531">
            <v>0.85289999999999999</v>
          </cell>
        </row>
        <row r="8532">
          <cell r="AU8532">
            <v>0.85299999999999998</v>
          </cell>
        </row>
        <row r="8533">
          <cell r="AU8533">
            <v>0.85309999999999997</v>
          </cell>
        </row>
        <row r="8534">
          <cell r="AU8534">
            <v>0.85319999999999996</v>
          </cell>
        </row>
        <row r="8535">
          <cell r="AU8535">
            <v>0.85329999999999995</v>
          </cell>
        </row>
        <row r="8536">
          <cell r="AU8536">
            <v>0.85340000000000005</v>
          </cell>
        </row>
        <row r="8537">
          <cell r="AU8537">
            <v>0.85350000000000004</v>
          </cell>
        </row>
        <row r="8538">
          <cell r="AU8538">
            <v>0.85360000000000003</v>
          </cell>
        </row>
        <row r="8539">
          <cell r="AU8539">
            <v>0.85370000000000001</v>
          </cell>
        </row>
        <row r="8540">
          <cell r="AU8540">
            <v>0.8538</v>
          </cell>
        </row>
        <row r="8541">
          <cell r="AU8541">
            <v>0.85389999999999999</v>
          </cell>
        </row>
        <row r="8542">
          <cell r="AU8542">
            <v>0.85399999999999998</v>
          </cell>
        </row>
        <row r="8543">
          <cell r="AU8543">
            <v>0.85409999999999997</v>
          </cell>
        </row>
        <row r="8544">
          <cell r="AU8544">
            <v>0.85419999999999996</v>
          </cell>
        </row>
        <row r="8545">
          <cell r="AU8545">
            <v>0.85429999999999995</v>
          </cell>
        </row>
        <row r="8546">
          <cell r="AU8546">
            <v>0.85440000000000005</v>
          </cell>
        </row>
        <row r="8547">
          <cell r="AU8547">
            <v>0.85450000000000004</v>
          </cell>
        </row>
        <row r="8548">
          <cell r="AU8548">
            <v>0.85460000000000003</v>
          </cell>
        </row>
        <row r="8549">
          <cell r="AU8549">
            <v>0.85470000000000002</v>
          </cell>
        </row>
        <row r="8550">
          <cell r="AU8550">
            <v>0.8548</v>
          </cell>
        </row>
        <row r="8551">
          <cell r="AU8551">
            <v>0.85489999999999999</v>
          </cell>
        </row>
        <row r="8552">
          <cell r="AU8552">
            <v>0.85499999999999998</v>
          </cell>
        </row>
        <row r="8553">
          <cell r="AU8553">
            <v>0.85509999999999997</v>
          </cell>
        </row>
        <row r="8554">
          <cell r="AU8554">
            <v>0.85519999999999996</v>
          </cell>
        </row>
        <row r="8555">
          <cell r="AU8555">
            <v>0.85529999999999995</v>
          </cell>
        </row>
        <row r="8556">
          <cell r="AU8556">
            <v>0.85540000000000005</v>
          </cell>
        </row>
        <row r="8557">
          <cell r="AU8557">
            <v>0.85550000000000004</v>
          </cell>
        </row>
        <row r="8558">
          <cell r="AU8558">
            <v>0.85560000000000003</v>
          </cell>
        </row>
        <row r="8559">
          <cell r="AU8559">
            <v>0.85570000000000002</v>
          </cell>
        </row>
        <row r="8560">
          <cell r="AU8560">
            <v>0.85580000000000001</v>
          </cell>
        </row>
        <row r="8561">
          <cell r="AU8561">
            <v>0.85589999999999999</v>
          </cell>
        </row>
        <row r="8562">
          <cell r="AU8562">
            <v>0.85599999999999998</v>
          </cell>
        </row>
        <row r="8563">
          <cell r="AU8563">
            <v>0.85609999999999997</v>
          </cell>
        </row>
        <row r="8564">
          <cell r="AU8564">
            <v>0.85619999999999996</v>
          </cell>
        </row>
        <row r="8565">
          <cell r="AU8565">
            <v>0.85629999999999995</v>
          </cell>
        </row>
        <row r="8566">
          <cell r="AU8566">
            <v>0.85640000000000005</v>
          </cell>
        </row>
        <row r="8567">
          <cell r="AU8567">
            <v>0.85650000000000004</v>
          </cell>
        </row>
        <row r="8568">
          <cell r="AU8568">
            <v>0.85660000000000003</v>
          </cell>
        </row>
        <row r="8569">
          <cell r="AU8569">
            <v>0.85670000000000002</v>
          </cell>
        </row>
        <row r="8570">
          <cell r="AU8570">
            <v>0.85680000000000001</v>
          </cell>
        </row>
        <row r="8571">
          <cell r="AU8571">
            <v>0.8569</v>
          </cell>
        </row>
        <row r="8572">
          <cell r="AU8572">
            <v>0.85699999999999998</v>
          </cell>
        </row>
        <row r="8573">
          <cell r="AU8573">
            <v>0.85709999999999997</v>
          </cell>
        </row>
        <row r="8574">
          <cell r="AU8574">
            <v>0.85719999999999996</v>
          </cell>
        </row>
        <row r="8575">
          <cell r="AU8575">
            <v>0.85729999999999995</v>
          </cell>
        </row>
        <row r="8576">
          <cell r="AU8576">
            <v>0.85740000000000005</v>
          </cell>
        </row>
        <row r="8577">
          <cell r="AU8577">
            <v>0.85750000000000004</v>
          </cell>
        </row>
        <row r="8578">
          <cell r="AU8578">
            <v>0.85760000000000003</v>
          </cell>
        </row>
        <row r="8579">
          <cell r="AU8579">
            <v>0.85770000000000002</v>
          </cell>
        </row>
        <row r="8580">
          <cell r="AU8580">
            <v>0.85780000000000001</v>
          </cell>
        </row>
        <row r="8581">
          <cell r="AU8581">
            <v>0.8579</v>
          </cell>
        </row>
        <row r="8582">
          <cell r="AU8582">
            <v>0.85799999999999998</v>
          </cell>
        </row>
        <row r="8583">
          <cell r="AU8583">
            <v>0.85809999999999997</v>
          </cell>
        </row>
        <row r="8584">
          <cell r="AU8584">
            <v>0.85819999999999996</v>
          </cell>
        </row>
        <row r="8585">
          <cell r="AU8585">
            <v>0.85829999999999995</v>
          </cell>
        </row>
        <row r="8586">
          <cell r="AU8586">
            <v>0.85840000000000005</v>
          </cell>
        </row>
        <row r="8587">
          <cell r="AU8587">
            <v>0.85850000000000004</v>
          </cell>
        </row>
        <row r="8588">
          <cell r="AU8588">
            <v>0.85860000000000003</v>
          </cell>
        </row>
        <row r="8589">
          <cell r="AU8589">
            <v>0.85870000000000002</v>
          </cell>
        </row>
        <row r="8590">
          <cell r="AU8590">
            <v>0.85880000000000001</v>
          </cell>
        </row>
        <row r="8591">
          <cell r="AU8591">
            <v>0.8589</v>
          </cell>
        </row>
        <row r="8592">
          <cell r="AU8592">
            <v>0.85899999999999999</v>
          </cell>
        </row>
        <row r="8593">
          <cell r="AU8593">
            <v>0.85909999999999997</v>
          </cell>
        </row>
        <row r="8594">
          <cell r="AU8594">
            <v>0.85919999999999996</v>
          </cell>
        </row>
        <row r="8595">
          <cell r="AU8595">
            <v>0.85929999999999995</v>
          </cell>
        </row>
        <row r="8596">
          <cell r="AU8596">
            <v>0.85940000000000005</v>
          </cell>
        </row>
        <row r="8597">
          <cell r="AU8597">
            <v>0.85950000000000004</v>
          </cell>
        </row>
        <row r="8598">
          <cell r="AU8598">
            <v>0.85960000000000003</v>
          </cell>
        </row>
        <row r="8599">
          <cell r="AU8599">
            <v>0.85970000000000002</v>
          </cell>
        </row>
        <row r="8600">
          <cell r="AU8600">
            <v>0.85980000000000001</v>
          </cell>
        </row>
        <row r="8601">
          <cell r="AU8601">
            <v>0.8599</v>
          </cell>
        </row>
        <row r="8602">
          <cell r="AU8602">
            <v>0.86</v>
          </cell>
        </row>
        <row r="8603">
          <cell r="AU8603">
            <v>0.86009999999999998</v>
          </cell>
        </row>
        <row r="8604">
          <cell r="AU8604">
            <v>0.86019999999999996</v>
          </cell>
        </row>
        <row r="8605">
          <cell r="AU8605">
            <v>0.86029999999999995</v>
          </cell>
        </row>
        <row r="8606">
          <cell r="AU8606">
            <v>0.86040000000000005</v>
          </cell>
        </row>
        <row r="8607">
          <cell r="AU8607">
            <v>0.86050000000000004</v>
          </cell>
        </row>
        <row r="8608">
          <cell r="AU8608">
            <v>0.86060000000000003</v>
          </cell>
        </row>
        <row r="8609">
          <cell r="AU8609">
            <v>0.86070000000000002</v>
          </cell>
        </row>
        <row r="8610">
          <cell r="AU8610">
            <v>0.86080000000000001</v>
          </cell>
        </row>
        <row r="8611">
          <cell r="AU8611">
            <v>0.8609</v>
          </cell>
        </row>
        <row r="8612">
          <cell r="AU8612">
            <v>0.86099999999999999</v>
          </cell>
        </row>
        <row r="8613">
          <cell r="AU8613">
            <v>0.86109999999999998</v>
          </cell>
        </row>
        <row r="8614">
          <cell r="AU8614">
            <v>0.86119999999999997</v>
          </cell>
        </row>
        <row r="8615">
          <cell r="AU8615">
            <v>0.86129999999999995</v>
          </cell>
        </row>
        <row r="8616">
          <cell r="AU8616">
            <v>0.86140000000000005</v>
          </cell>
        </row>
        <row r="8617">
          <cell r="AU8617">
            <v>0.86150000000000004</v>
          </cell>
        </row>
        <row r="8618">
          <cell r="AU8618">
            <v>0.86160000000000003</v>
          </cell>
        </row>
        <row r="8619">
          <cell r="AU8619">
            <v>0.86170000000000002</v>
          </cell>
        </row>
        <row r="8620">
          <cell r="AU8620">
            <v>0.86180000000000001</v>
          </cell>
        </row>
        <row r="8621">
          <cell r="AU8621">
            <v>0.8619</v>
          </cell>
        </row>
        <row r="8622">
          <cell r="AU8622">
            <v>0.86199999999999999</v>
          </cell>
        </row>
        <row r="8623">
          <cell r="AU8623">
            <v>0.86209999999999998</v>
          </cell>
        </row>
        <row r="8624">
          <cell r="AU8624">
            <v>0.86219999999999997</v>
          </cell>
        </row>
        <row r="8625">
          <cell r="AU8625">
            <v>0.86229999999999996</v>
          </cell>
        </row>
        <row r="8626">
          <cell r="AU8626">
            <v>0.86240000000000006</v>
          </cell>
        </row>
        <row r="8627">
          <cell r="AU8627">
            <v>0.86250000000000004</v>
          </cell>
        </row>
        <row r="8628">
          <cell r="AU8628">
            <v>0.86260000000000003</v>
          </cell>
        </row>
        <row r="8629">
          <cell r="AU8629">
            <v>0.86270000000000002</v>
          </cell>
        </row>
        <row r="8630">
          <cell r="AU8630">
            <v>0.86280000000000001</v>
          </cell>
        </row>
        <row r="8631">
          <cell r="AU8631">
            <v>0.8629</v>
          </cell>
        </row>
        <row r="8632">
          <cell r="AU8632">
            <v>0.86299999999999999</v>
          </cell>
        </row>
        <row r="8633">
          <cell r="AU8633">
            <v>0.86309999999999998</v>
          </cell>
        </row>
        <row r="8634">
          <cell r="AU8634">
            <v>0.86319999999999997</v>
          </cell>
        </row>
        <row r="8635">
          <cell r="AU8635">
            <v>0.86329999999999996</v>
          </cell>
        </row>
        <row r="8636">
          <cell r="AU8636">
            <v>0.86339999999999995</v>
          </cell>
        </row>
        <row r="8637">
          <cell r="AU8637">
            <v>0.86350000000000005</v>
          </cell>
        </row>
        <row r="8638">
          <cell r="AU8638">
            <v>0.86360000000000003</v>
          </cell>
        </row>
        <row r="8639">
          <cell r="AU8639">
            <v>0.86370000000000002</v>
          </cell>
        </row>
        <row r="8640">
          <cell r="AU8640">
            <v>0.86380000000000001</v>
          </cell>
        </row>
        <row r="8641">
          <cell r="AU8641">
            <v>0.8639</v>
          </cell>
        </row>
        <row r="8642">
          <cell r="AU8642">
            <v>0.86399999999999999</v>
          </cell>
        </row>
        <row r="8643">
          <cell r="AU8643">
            <v>0.86409999999999998</v>
          </cell>
        </row>
        <row r="8644">
          <cell r="AU8644">
            <v>0.86419999999999997</v>
          </cell>
        </row>
        <row r="8645">
          <cell r="AU8645">
            <v>0.86429999999999996</v>
          </cell>
        </row>
        <row r="8646">
          <cell r="AU8646">
            <v>0.86439999999999995</v>
          </cell>
        </row>
        <row r="8647">
          <cell r="AU8647">
            <v>0.86450000000000005</v>
          </cell>
        </row>
        <row r="8648">
          <cell r="AU8648">
            <v>0.86460000000000004</v>
          </cell>
        </row>
        <row r="8649">
          <cell r="AU8649">
            <v>0.86470000000000002</v>
          </cell>
        </row>
        <row r="8650">
          <cell r="AU8650">
            <v>0.86480000000000001</v>
          </cell>
        </row>
        <row r="8651">
          <cell r="AU8651">
            <v>0.8649</v>
          </cell>
        </row>
        <row r="8652">
          <cell r="AU8652">
            <v>0.86499999999999999</v>
          </cell>
        </row>
        <row r="8653">
          <cell r="AU8653">
            <v>0.86509999999999998</v>
          </cell>
        </row>
        <row r="8654">
          <cell r="AU8654">
            <v>0.86519999999999997</v>
          </cell>
        </row>
        <row r="8655">
          <cell r="AU8655">
            <v>0.86529999999999996</v>
          </cell>
        </row>
        <row r="8656">
          <cell r="AU8656">
            <v>0.86539999999999995</v>
          </cell>
        </row>
        <row r="8657">
          <cell r="AU8657">
            <v>0.86550000000000005</v>
          </cell>
        </row>
        <row r="8658">
          <cell r="AU8658">
            <v>0.86560000000000004</v>
          </cell>
        </row>
        <row r="8659">
          <cell r="AU8659">
            <v>0.86570000000000003</v>
          </cell>
        </row>
        <row r="8660">
          <cell r="AU8660">
            <v>0.86580000000000001</v>
          </cell>
        </row>
        <row r="8661">
          <cell r="AU8661">
            <v>0.8659</v>
          </cell>
        </row>
        <row r="8662">
          <cell r="AU8662">
            <v>0.86599999999999999</v>
          </cell>
        </row>
        <row r="8663">
          <cell r="AU8663">
            <v>0.86609999999999998</v>
          </cell>
        </row>
        <row r="8664">
          <cell r="AU8664">
            <v>0.86619999999999997</v>
          </cell>
        </row>
        <row r="8665">
          <cell r="AU8665">
            <v>0.86629999999999996</v>
          </cell>
        </row>
        <row r="8666">
          <cell r="AU8666">
            <v>0.86639999999999995</v>
          </cell>
        </row>
        <row r="8667">
          <cell r="AU8667">
            <v>0.86650000000000005</v>
          </cell>
        </row>
        <row r="8668">
          <cell r="AU8668">
            <v>0.86660000000000004</v>
          </cell>
        </row>
        <row r="8669">
          <cell r="AU8669">
            <v>0.86670000000000003</v>
          </cell>
        </row>
        <row r="8670">
          <cell r="AU8670">
            <v>0.86680000000000001</v>
          </cell>
        </row>
        <row r="8671">
          <cell r="AU8671">
            <v>0.8669</v>
          </cell>
        </row>
        <row r="8672">
          <cell r="AU8672">
            <v>0.86699999999999999</v>
          </cell>
        </row>
        <row r="8673">
          <cell r="AU8673">
            <v>0.86709999999999998</v>
          </cell>
        </row>
        <row r="8674">
          <cell r="AU8674">
            <v>0.86719999999999997</v>
          </cell>
        </row>
        <row r="8675">
          <cell r="AU8675">
            <v>0.86729999999999996</v>
          </cell>
        </row>
        <row r="8676">
          <cell r="AU8676">
            <v>0.86739999999999995</v>
          </cell>
        </row>
        <row r="8677">
          <cell r="AU8677">
            <v>0.86750000000000005</v>
          </cell>
        </row>
        <row r="8678">
          <cell r="AU8678">
            <v>0.86760000000000004</v>
          </cell>
        </row>
        <row r="8679">
          <cell r="AU8679">
            <v>0.86770000000000003</v>
          </cell>
        </row>
        <row r="8680">
          <cell r="AU8680">
            <v>0.86780000000000002</v>
          </cell>
        </row>
        <row r="8681">
          <cell r="AU8681">
            <v>0.8679</v>
          </cell>
        </row>
        <row r="8682">
          <cell r="AU8682">
            <v>0.86799999999999999</v>
          </cell>
        </row>
        <row r="8683">
          <cell r="AU8683">
            <v>0.86809999999999998</v>
          </cell>
        </row>
        <row r="8684">
          <cell r="AU8684">
            <v>0.86819999999999997</v>
          </cell>
        </row>
        <row r="8685">
          <cell r="AU8685">
            <v>0.86829999999999996</v>
          </cell>
        </row>
        <row r="8686">
          <cell r="AU8686">
            <v>0.86839999999999995</v>
          </cell>
        </row>
        <row r="8687">
          <cell r="AU8687">
            <v>0.86850000000000005</v>
          </cell>
        </row>
        <row r="8688">
          <cell r="AU8688">
            <v>0.86860000000000004</v>
          </cell>
        </row>
        <row r="8689">
          <cell r="AU8689">
            <v>0.86870000000000003</v>
          </cell>
        </row>
        <row r="8690">
          <cell r="AU8690">
            <v>0.86880000000000002</v>
          </cell>
        </row>
        <row r="8691">
          <cell r="AU8691">
            <v>0.86890000000000001</v>
          </cell>
        </row>
        <row r="8692">
          <cell r="AU8692">
            <v>0.86899999999999999</v>
          </cell>
        </row>
        <row r="8693">
          <cell r="AU8693">
            <v>0.86909999999999998</v>
          </cell>
        </row>
        <row r="8694">
          <cell r="AU8694">
            <v>0.86919999999999997</v>
          </cell>
        </row>
        <row r="8695">
          <cell r="AU8695">
            <v>0.86929999999999996</v>
          </cell>
        </row>
        <row r="8696">
          <cell r="AU8696">
            <v>0.86939999999999995</v>
          </cell>
        </row>
        <row r="8697">
          <cell r="AU8697">
            <v>0.86950000000000005</v>
          </cell>
        </row>
        <row r="8698">
          <cell r="AU8698">
            <v>0.86960000000000004</v>
          </cell>
        </row>
        <row r="8699">
          <cell r="AU8699">
            <v>0.86970000000000003</v>
          </cell>
        </row>
        <row r="8700">
          <cell r="AU8700">
            <v>0.86980000000000002</v>
          </cell>
        </row>
        <row r="8701">
          <cell r="AU8701">
            <v>0.86990000000000001</v>
          </cell>
        </row>
        <row r="8702">
          <cell r="AU8702">
            <v>0.87</v>
          </cell>
        </row>
        <row r="8703">
          <cell r="AU8703">
            <v>0.87009999999999998</v>
          </cell>
        </row>
        <row r="8704">
          <cell r="AU8704">
            <v>0.87019999999999997</v>
          </cell>
        </row>
        <row r="8705">
          <cell r="AU8705">
            <v>0.87029999999999996</v>
          </cell>
        </row>
        <row r="8706">
          <cell r="AU8706">
            <v>0.87039999999999995</v>
          </cell>
        </row>
        <row r="8707">
          <cell r="AU8707">
            <v>0.87050000000000005</v>
          </cell>
        </row>
        <row r="8708">
          <cell r="AU8708">
            <v>0.87060000000000004</v>
          </cell>
        </row>
        <row r="8709">
          <cell r="AU8709">
            <v>0.87070000000000003</v>
          </cell>
        </row>
        <row r="8710">
          <cell r="AU8710">
            <v>0.87080000000000002</v>
          </cell>
        </row>
        <row r="8711">
          <cell r="AU8711">
            <v>0.87090000000000001</v>
          </cell>
        </row>
        <row r="8712">
          <cell r="AU8712">
            <v>0.871</v>
          </cell>
        </row>
        <row r="8713">
          <cell r="AU8713">
            <v>0.87109999999999999</v>
          </cell>
        </row>
        <row r="8714">
          <cell r="AU8714">
            <v>0.87119999999999997</v>
          </cell>
        </row>
        <row r="8715">
          <cell r="AU8715">
            <v>0.87129999999999996</v>
          </cell>
        </row>
        <row r="8716">
          <cell r="AU8716">
            <v>0.87139999999999995</v>
          </cell>
        </row>
        <row r="8717">
          <cell r="AU8717">
            <v>0.87150000000000005</v>
          </cell>
        </row>
        <row r="8718">
          <cell r="AU8718">
            <v>0.87160000000000004</v>
          </cell>
        </row>
        <row r="8719">
          <cell r="AU8719">
            <v>0.87170000000000003</v>
          </cell>
        </row>
        <row r="8720">
          <cell r="AU8720">
            <v>0.87180000000000002</v>
          </cell>
        </row>
        <row r="8721">
          <cell r="AU8721">
            <v>0.87190000000000001</v>
          </cell>
        </row>
        <row r="8722">
          <cell r="AU8722">
            <v>0.872</v>
          </cell>
        </row>
        <row r="8723">
          <cell r="AU8723">
            <v>0.87209999999999999</v>
          </cell>
        </row>
        <row r="8724">
          <cell r="AU8724">
            <v>0.87219999999999998</v>
          </cell>
        </row>
        <row r="8725">
          <cell r="AU8725">
            <v>0.87229999999999996</v>
          </cell>
        </row>
        <row r="8726">
          <cell r="AU8726">
            <v>0.87239999999999995</v>
          </cell>
        </row>
        <row r="8727">
          <cell r="AU8727">
            <v>0.87250000000000005</v>
          </cell>
        </row>
        <row r="8728">
          <cell r="AU8728">
            <v>0.87260000000000004</v>
          </cell>
        </row>
        <row r="8729">
          <cell r="AU8729">
            <v>0.87270000000000003</v>
          </cell>
        </row>
        <row r="8730">
          <cell r="AU8730">
            <v>0.87280000000000002</v>
          </cell>
        </row>
        <row r="8731">
          <cell r="AU8731">
            <v>0.87290000000000001</v>
          </cell>
        </row>
        <row r="8732">
          <cell r="AU8732">
            <v>0.873</v>
          </cell>
        </row>
        <row r="8733">
          <cell r="AU8733">
            <v>0.87309999999999999</v>
          </cell>
        </row>
        <row r="8734">
          <cell r="AU8734">
            <v>0.87319999999999998</v>
          </cell>
        </row>
        <row r="8735">
          <cell r="AU8735">
            <v>0.87329999999999997</v>
          </cell>
        </row>
        <row r="8736">
          <cell r="AU8736">
            <v>0.87339999999999995</v>
          </cell>
        </row>
        <row r="8737">
          <cell r="AU8737">
            <v>0.87350000000000005</v>
          </cell>
        </row>
        <row r="8738">
          <cell r="AU8738">
            <v>0.87360000000000004</v>
          </cell>
        </row>
        <row r="8739">
          <cell r="AU8739">
            <v>0.87370000000000003</v>
          </cell>
        </row>
        <row r="8740">
          <cell r="AU8740">
            <v>0.87380000000000002</v>
          </cell>
        </row>
        <row r="8741">
          <cell r="AU8741">
            <v>0.87390000000000001</v>
          </cell>
        </row>
        <row r="8742">
          <cell r="AU8742">
            <v>0.874</v>
          </cell>
        </row>
        <row r="8743">
          <cell r="AU8743">
            <v>0.87409999999999999</v>
          </cell>
        </row>
        <row r="8744">
          <cell r="AU8744">
            <v>0.87419999999999998</v>
          </cell>
        </row>
        <row r="8745">
          <cell r="AU8745">
            <v>0.87429999999999997</v>
          </cell>
        </row>
        <row r="8746">
          <cell r="AU8746">
            <v>0.87439999999999996</v>
          </cell>
        </row>
        <row r="8747">
          <cell r="AU8747">
            <v>0.87450000000000006</v>
          </cell>
        </row>
        <row r="8748">
          <cell r="AU8748">
            <v>0.87460000000000004</v>
          </cell>
        </row>
        <row r="8749">
          <cell r="AU8749">
            <v>0.87470000000000003</v>
          </cell>
        </row>
        <row r="8750">
          <cell r="AU8750">
            <v>0.87480000000000002</v>
          </cell>
        </row>
        <row r="8751">
          <cell r="AU8751">
            <v>0.87490000000000001</v>
          </cell>
        </row>
        <row r="8752">
          <cell r="AU8752">
            <v>0.875</v>
          </cell>
        </row>
        <row r="8753">
          <cell r="AU8753">
            <v>0.87509999999999999</v>
          </cell>
        </row>
        <row r="8754">
          <cell r="AU8754">
            <v>0.87519999999999998</v>
          </cell>
        </row>
        <row r="8755">
          <cell r="AU8755">
            <v>0.87529999999999997</v>
          </cell>
        </row>
        <row r="8756">
          <cell r="AU8756">
            <v>0.87539999999999996</v>
          </cell>
        </row>
        <row r="8757">
          <cell r="AU8757">
            <v>0.87549999999999994</v>
          </cell>
        </row>
        <row r="8758">
          <cell r="AU8758">
            <v>0.87560000000000004</v>
          </cell>
        </row>
        <row r="8759">
          <cell r="AU8759">
            <v>0.87570000000000003</v>
          </cell>
        </row>
        <row r="8760">
          <cell r="AU8760">
            <v>0.87580000000000002</v>
          </cell>
        </row>
        <row r="8761">
          <cell r="AU8761">
            <v>0.87590000000000001</v>
          </cell>
        </row>
        <row r="8762">
          <cell r="AU8762">
            <v>0.876</v>
          </cell>
        </row>
        <row r="8763">
          <cell r="AU8763">
            <v>0.87609999999999999</v>
          </cell>
        </row>
        <row r="8764">
          <cell r="AU8764">
            <v>0.87619999999999998</v>
          </cell>
        </row>
        <row r="8765">
          <cell r="AU8765">
            <v>0.87629999999999997</v>
          </cell>
        </row>
        <row r="8766">
          <cell r="AU8766">
            <v>0.87639999999999996</v>
          </cell>
        </row>
        <row r="8767">
          <cell r="AU8767">
            <v>0.87649999999999995</v>
          </cell>
        </row>
        <row r="8768">
          <cell r="AU8768">
            <v>0.87660000000000005</v>
          </cell>
        </row>
        <row r="8769">
          <cell r="AU8769">
            <v>0.87670000000000003</v>
          </cell>
        </row>
        <row r="8770">
          <cell r="AU8770">
            <v>0.87680000000000002</v>
          </cell>
        </row>
        <row r="8771">
          <cell r="AU8771">
            <v>0.87690000000000001</v>
          </cell>
        </row>
        <row r="8772">
          <cell r="AU8772">
            <v>0.877</v>
          </cell>
        </row>
        <row r="8773">
          <cell r="AU8773">
            <v>0.87709999999999999</v>
          </cell>
        </row>
        <row r="8774">
          <cell r="AU8774">
            <v>0.87719999999999998</v>
          </cell>
        </row>
        <row r="8775">
          <cell r="AU8775">
            <v>0.87729999999999997</v>
          </cell>
        </row>
        <row r="8776">
          <cell r="AU8776">
            <v>0.87739999999999996</v>
          </cell>
        </row>
        <row r="8777">
          <cell r="AU8777">
            <v>0.87749999999999995</v>
          </cell>
        </row>
        <row r="8778">
          <cell r="AU8778">
            <v>0.87760000000000005</v>
          </cell>
        </row>
        <row r="8779">
          <cell r="AU8779">
            <v>0.87770000000000004</v>
          </cell>
        </row>
        <row r="8780">
          <cell r="AU8780">
            <v>0.87780000000000002</v>
          </cell>
        </row>
        <row r="8781">
          <cell r="AU8781">
            <v>0.87790000000000001</v>
          </cell>
        </row>
        <row r="8782">
          <cell r="AU8782">
            <v>0.878</v>
          </cell>
        </row>
        <row r="8783">
          <cell r="AU8783">
            <v>0.87809999999999999</v>
          </cell>
        </row>
        <row r="8784">
          <cell r="AU8784">
            <v>0.87819999999999998</v>
          </cell>
        </row>
        <row r="8785">
          <cell r="AU8785">
            <v>0.87829999999999997</v>
          </cell>
        </row>
        <row r="8786">
          <cell r="AU8786">
            <v>0.87839999999999996</v>
          </cell>
        </row>
        <row r="8787">
          <cell r="AU8787">
            <v>0.87849999999999995</v>
          </cell>
        </row>
        <row r="8788">
          <cell r="AU8788">
            <v>0.87860000000000005</v>
          </cell>
        </row>
        <row r="8789">
          <cell r="AU8789">
            <v>0.87870000000000004</v>
          </cell>
        </row>
        <row r="8790">
          <cell r="AU8790">
            <v>0.87880000000000003</v>
          </cell>
        </row>
        <row r="8791">
          <cell r="AU8791">
            <v>0.87890000000000001</v>
          </cell>
        </row>
        <row r="8792">
          <cell r="AU8792">
            <v>0.879</v>
          </cell>
        </row>
        <row r="8793">
          <cell r="AU8793">
            <v>0.87909999999999999</v>
          </cell>
        </row>
        <row r="8794">
          <cell r="AU8794">
            <v>0.87919999999999998</v>
          </cell>
        </row>
        <row r="8795">
          <cell r="AU8795">
            <v>0.87929999999999997</v>
          </cell>
        </row>
        <row r="8796">
          <cell r="AU8796">
            <v>0.87939999999999996</v>
          </cell>
        </row>
        <row r="8797">
          <cell r="AU8797">
            <v>0.87949999999999995</v>
          </cell>
        </row>
        <row r="8798">
          <cell r="AU8798">
            <v>0.87960000000000005</v>
          </cell>
        </row>
        <row r="8799">
          <cell r="AU8799">
            <v>0.87970000000000004</v>
          </cell>
        </row>
        <row r="8800">
          <cell r="AU8800">
            <v>0.87980000000000003</v>
          </cell>
        </row>
        <row r="8801">
          <cell r="AU8801">
            <v>0.87990000000000002</v>
          </cell>
        </row>
        <row r="8802">
          <cell r="AU8802">
            <v>0.88</v>
          </cell>
        </row>
        <row r="8803">
          <cell r="AU8803">
            <v>0.88009999999999999</v>
          </cell>
        </row>
        <row r="8804">
          <cell r="AU8804">
            <v>0.88019999999999998</v>
          </cell>
        </row>
        <row r="8805">
          <cell r="AU8805">
            <v>0.88029999999999997</v>
          </cell>
        </row>
        <row r="8806">
          <cell r="AU8806">
            <v>0.88039999999999996</v>
          </cell>
        </row>
        <row r="8807">
          <cell r="AU8807">
            <v>0.88049999999999995</v>
          </cell>
        </row>
        <row r="8808">
          <cell r="AU8808">
            <v>0.88060000000000005</v>
          </cell>
        </row>
        <row r="8809">
          <cell r="AU8809">
            <v>0.88070000000000004</v>
          </cell>
        </row>
        <row r="8810">
          <cell r="AU8810">
            <v>0.88080000000000003</v>
          </cell>
        </row>
        <row r="8811">
          <cell r="AU8811">
            <v>0.88090000000000002</v>
          </cell>
        </row>
        <row r="8812">
          <cell r="AU8812">
            <v>0.88100000000000001</v>
          </cell>
        </row>
        <row r="8813">
          <cell r="AU8813">
            <v>0.88109999999999999</v>
          </cell>
        </row>
        <row r="8814">
          <cell r="AU8814">
            <v>0.88119999999999998</v>
          </cell>
        </row>
        <row r="8815">
          <cell r="AU8815">
            <v>0.88129999999999997</v>
          </cell>
        </row>
        <row r="8816">
          <cell r="AU8816">
            <v>0.88139999999999996</v>
          </cell>
        </row>
        <row r="8817">
          <cell r="AU8817">
            <v>0.88149999999999995</v>
          </cell>
        </row>
        <row r="8818">
          <cell r="AU8818">
            <v>0.88160000000000005</v>
          </cell>
        </row>
        <row r="8819">
          <cell r="AU8819">
            <v>0.88170000000000004</v>
          </cell>
        </row>
        <row r="8820">
          <cell r="AU8820">
            <v>0.88180000000000003</v>
          </cell>
        </row>
        <row r="8821">
          <cell r="AU8821">
            <v>0.88190000000000002</v>
          </cell>
        </row>
        <row r="8822">
          <cell r="AU8822">
            <v>0.88200000000000001</v>
          </cell>
        </row>
        <row r="8823">
          <cell r="AU8823">
            <v>0.8821</v>
          </cell>
        </row>
        <row r="8824">
          <cell r="AU8824">
            <v>0.88219999999999998</v>
          </cell>
        </row>
        <row r="8825">
          <cell r="AU8825">
            <v>0.88229999999999997</v>
          </cell>
        </row>
        <row r="8826">
          <cell r="AU8826">
            <v>0.88239999999999996</v>
          </cell>
        </row>
        <row r="8827">
          <cell r="AU8827">
            <v>0.88249999999999995</v>
          </cell>
        </row>
        <row r="8828">
          <cell r="AU8828">
            <v>0.88260000000000005</v>
          </cell>
        </row>
        <row r="8829">
          <cell r="AU8829">
            <v>0.88270000000000004</v>
          </cell>
        </row>
        <row r="8830">
          <cell r="AU8830">
            <v>0.88280000000000003</v>
          </cell>
        </row>
        <row r="8831">
          <cell r="AU8831">
            <v>0.88290000000000002</v>
          </cell>
        </row>
        <row r="8832">
          <cell r="AU8832">
            <v>0.88300000000000001</v>
          </cell>
        </row>
        <row r="8833">
          <cell r="AU8833">
            <v>0.8831</v>
          </cell>
        </row>
        <row r="8834">
          <cell r="AU8834">
            <v>0.88319999999999999</v>
          </cell>
        </row>
        <row r="8835">
          <cell r="AU8835">
            <v>0.88329999999999997</v>
          </cell>
        </row>
        <row r="8836">
          <cell r="AU8836">
            <v>0.88339999999999996</v>
          </cell>
        </row>
        <row r="8837">
          <cell r="AU8837">
            <v>0.88349999999999995</v>
          </cell>
        </row>
        <row r="8838">
          <cell r="AU8838">
            <v>0.88360000000000005</v>
          </cell>
        </row>
        <row r="8839">
          <cell r="AU8839">
            <v>0.88370000000000004</v>
          </cell>
        </row>
        <row r="8840">
          <cell r="AU8840">
            <v>0.88380000000000003</v>
          </cell>
        </row>
        <row r="8841">
          <cell r="AU8841">
            <v>0.88390000000000002</v>
          </cell>
        </row>
        <row r="8842">
          <cell r="AU8842">
            <v>0.88400000000000001</v>
          </cell>
        </row>
        <row r="8843">
          <cell r="AU8843">
            <v>0.8841</v>
          </cell>
        </row>
        <row r="8844">
          <cell r="AU8844">
            <v>0.88419999999999999</v>
          </cell>
        </row>
        <row r="8845">
          <cell r="AU8845">
            <v>0.88429999999999997</v>
          </cell>
        </row>
        <row r="8846">
          <cell r="AU8846">
            <v>0.88439999999999996</v>
          </cell>
        </row>
        <row r="8847">
          <cell r="AU8847">
            <v>0.88449999999999995</v>
          </cell>
        </row>
        <row r="8848">
          <cell r="AU8848">
            <v>0.88460000000000005</v>
          </cell>
        </row>
        <row r="8849">
          <cell r="AU8849">
            <v>0.88470000000000004</v>
          </cell>
        </row>
        <row r="8850">
          <cell r="AU8850">
            <v>0.88480000000000003</v>
          </cell>
        </row>
        <row r="8851">
          <cell r="AU8851">
            <v>0.88490000000000002</v>
          </cell>
        </row>
        <row r="8852">
          <cell r="AU8852">
            <v>0.88500000000000001</v>
          </cell>
        </row>
        <row r="8853">
          <cell r="AU8853">
            <v>0.8851</v>
          </cell>
        </row>
        <row r="8854">
          <cell r="AU8854">
            <v>0.88519999999999999</v>
          </cell>
        </row>
        <row r="8855">
          <cell r="AU8855">
            <v>0.88529999999999998</v>
          </cell>
        </row>
        <row r="8856">
          <cell r="AU8856">
            <v>0.88539999999999996</v>
          </cell>
        </row>
        <row r="8857">
          <cell r="AU8857">
            <v>0.88549999999999995</v>
          </cell>
        </row>
        <row r="8858">
          <cell r="AU8858">
            <v>0.88560000000000005</v>
          </cell>
        </row>
        <row r="8859">
          <cell r="AU8859">
            <v>0.88570000000000004</v>
          </cell>
        </row>
        <row r="8860">
          <cell r="AU8860">
            <v>0.88580000000000003</v>
          </cell>
        </row>
        <row r="8861">
          <cell r="AU8861">
            <v>0.88590000000000002</v>
          </cell>
        </row>
        <row r="8862">
          <cell r="AU8862">
            <v>0.88600000000000001</v>
          </cell>
        </row>
        <row r="8863">
          <cell r="AU8863">
            <v>0.8861</v>
          </cell>
        </row>
        <row r="8864">
          <cell r="AU8864">
            <v>0.88619999999999999</v>
          </cell>
        </row>
        <row r="8865">
          <cell r="AU8865">
            <v>0.88629999999999998</v>
          </cell>
        </row>
        <row r="8866">
          <cell r="AU8866">
            <v>0.88639999999999997</v>
          </cell>
        </row>
        <row r="8867">
          <cell r="AU8867">
            <v>0.88649999999999995</v>
          </cell>
        </row>
        <row r="8868">
          <cell r="AU8868">
            <v>0.88660000000000005</v>
          </cell>
        </row>
        <row r="8869">
          <cell r="AU8869">
            <v>0.88670000000000004</v>
          </cell>
        </row>
        <row r="8870">
          <cell r="AU8870">
            <v>0.88680000000000003</v>
          </cell>
        </row>
        <row r="8871">
          <cell r="AU8871">
            <v>0.88690000000000002</v>
          </cell>
        </row>
        <row r="8872">
          <cell r="AU8872">
            <v>0.88700000000000001</v>
          </cell>
        </row>
        <row r="8873">
          <cell r="AU8873">
            <v>0.8871</v>
          </cell>
        </row>
        <row r="8874">
          <cell r="AU8874">
            <v>0.88719999999999999</v>
          </cell>
        </row>
        <row r="8875">
          <cell r="AU8875">
            <v>0.88729999999999998</v>
          </cell>
        </row>
        <row r="8876">
          <cell r="AU8876">
            <v>0.88739999999999997</v>
          </cell>
        </row>
        <row r="8877">
          <cell r="AU8877">
            <v>0.88749999999999996</v>
          </cell>
        </row>
        <row r="8878">
          <cell r="AU8878">
            <v>0.88759999999999994</v>
          </cell>
        </row>
        <row r="8879">
          <cell r="AU8879">
            <v>0.88770000000000004</v>
          </cell>
        </row>
        <row r="8880">
          <cell r="AU8880">
            <v>0.88780000000000003</v>
          </cell>
        </row>
        <row r="8881">
          <cell r="AU8881">
            <v>0.88790000000000002</v>
          </cell>
        </row>
        <row r="8882">
          <cell r="AU8882">
            <v>0.88800000000000001</v>
          </cell>
        </row>
        <row r="8883">
          <cell r="AU8883">
            <v>0.8881</v>
          </cell>
        </row>
        <row r="8884">
          <cell r="AU8884">
            <v>0.88819999999999999</v>
          </cell>
        </row>
        <row r="8885">
          <cell r="AU8885">
            <v>0.88829999999999998</v>
          </cell>
        </row>
        <row r="8886">
          <cell r="AU8886">
            <v>0.88839999999999997</v>
          </cell>
        </row>
        <row r="8887">
          <cell r="AU8887">
            <v>0.88849999999999996</v>
          </cell>
        </row>
        <row r="8888">
          <cell r="AU8888">
            <v>0.88859999999999995</v>
          </cell>
        </row>
        <row r="8889">
          <cell r="AU8889">
            <v>0.88870000000000005</v>
          </cell>
        </row>
        <row r="8890">
          <cell r="AU8890">
            <v>0.88880000000000003</v>
          </cell>
        </row>
        <row r="8891">
          <cell r="AU8891">
            <v>0.88890000000000002</v>
          </cell>
        </row>
        <row r="8892">
          <cell r="AU8892">
            <v>0.88900000000000001</v>
          </cell>
        </row>
        <row r="8893">
          <cell r="AU8893">
            <v>0.8891</v>
          </cell>
        </row>
        <row r="8894">
          <cell r="AU8894">
            <v>0.88919999999999999</v>
          </cell>
        </row>
        <row r="8895">
          <cell r="AU8895">
            <v>0.88929999999999998</v>
          </cell>
        </row>
        <row r="8896">
          <cell r="AU8896">
            <v>0.88939999999999997</v>
          </cell>
        </row>
        <row r="8897">
          <cell r="AU8897">
            <v>0.88949999999999996</v>
          </cell>
        </row>
        <row r="8898">
          <cell r="AU8898">
            <v>0.88959999999999995</v>
          </cell>
        </row>
        <row r="8899">
          <cell r="AU8899">
            <v>0.88970000000000005</v>
          </cell>
        </row>
        <row r="8900">
          <cell r="AU8900">
            <v>0.88980000000000004</v>
          </cell>
        </row>
        <row r="8901">
          <cell r="AU8901">
            <v>0.88990000000000002</v>
          </cell>
        </row>
        <row r="8902">
          <cell r="AU8902">
            <v>0.89</v>
          </cell>
        </row>
        <row r="8903">
          <cell r="AU8903">
            <v>0.8901</v>
          </cell>
        </row>
        <row r="8904">
          <cell r="AU8904">
            <v>0.89019999999999999</v>
          </cell>
        </row>
        <row r="8905">
          <cell r="AU8905">
            <v>0.89029999999999998</v>
          </cell>
        </row>
        <row r="8906">
          <cell r="AU8906">
            <v>0.89039999999999997</v>
          </cell>
        </row>
        <row r="8907">
          <cell r="AU8907">
            <v>0.89049999999999996</v>
          </cell>
        </row>
        <row r="8908">
          <cell r="AU8908">
            <v>0.89059999999999995</v>
          </cell>
        </row>
        <row r="8909">
          <cell r="AU8909">
            <v>0.89070000000000005</v>
          </cell>
        </row>
        <row r="8910">
          <cell r="AU8910">
            <v>0.89080000000000004</v>
          </cell>
        </row>
        <row r="8911">
          <cell r="AU8911">
            <v>0.89090000000000003</v>
          </cell>
        </row>
        <row r="8912">
          <cell r="AU8912">
            <v>0.89100000000000001</v>
          </cell>
        </row>
        <row r="8913">
          <cell r="AU8913">
            <v>0.8911</v>
          </cell>
        </row>
        <row r="8914">
          <cell r="AU8914">
            <v>0.89119999999999999</v>
          </cell>
        </row>
        <row r="8915">
          <cell r="AU8915">
            <v>0.89129999999999998</v>
          </cell>
        </row>
        <row r="8916">
          <cell r="AU8916">
            <v>0.89139999999999997</v>
          </cell>
        </row>
        <row r="8917">
          <cell r="AU8917">
            <v>0.89149999999999996</v>
          </cell>
        </row>
        <row r="8918">
          <cell r="AU8918">
            <v>0.89159999999999995</v>
          </cell>
        </row>
        <row r="8919">
          <cell r="AU8919">
            <v>0.89170000000000005</v>
          </cell>
        </row>
        <row r="8920">
          <cell r="AU8920">
            <v>0.89180000000000004</v>
          </cell>
        </row>
        <row r="8921">
          <cell r="AU8921">
            <v>0.89190000000000003</v>
          </cell>
        </row>
        <row r="8922">
          <cell r="AU8922">
            <v>0.89200000000000002</v>
          </cell>
        </row>
        <row r="8923">
          <cell r="AU8923">
            <v>0.8921</v>
          </cell>
        </row>
        <row r="8924">
          <cell r="AU8924">
            <v>0.89219999999999999</v>
          </cell>
        </row>
        <row r="8925">
          <cell r="AU8925">
            <v>0.89229999999999998</v>
          </cell>
        </row>
        <row r="8926">
          <cell r="AU8926">
            <v>0.89239999999999997</v>
          </cell>
        </row>
        <row r="8927">
          <cell r="AU8927">
            <v>0.89249999999999996</v>
          </cell>
        </row>
        <row r="8928">
          <cell r="AU8928">
            <v>0.89259999999999995</v>
          </cell>
        </row>
        <row r="8929">
          <cell r="AU8929">
            <v>0.89270000000000005</v>
          </cell>
        </row>
        <row r="8930">
          <cell r="AU8930">
            <v>0.89280000000000004</v>
          </cell>
        </row>
        <row r="8931">
          <cell r="AU8931">
            <v>0.89290000000000003</v>
          </cell>
        </row>
        <row r="8932">
          <cell r="AU8932">
            <v>0.89300000000000002</v>
          </cell>
        </row>
        <row r="8933">
          <cell r="AU8933">
            <v>0.8931</v>
          </cell>
        </row>
        <row r="8934">
          <cell r="AU8934">
            <v>0.89319999999999999</v>
          </cell>
        </row>
        <row r="8935">
          <cell r="AU8935">
            <v>0.89329999999999998</v>
          </cell>
        </row>
        <row r="8936">
          <cell r="AU8936">
            <v>0.89339999999999997</v>
          </cell>
        </row>
        <row r="8937">
          <cell r="AU8937">
            <v>0.89349999999999996</v>
          </cell>
        </row>
        <row r="8938">
          <cell r="AU8938">
            <v>0.89359999999999995</v>
          </cell>
        </row>
        <row r="8939">
          <cell r="AU8939">
            <v>0.89370000000000005</v>
          </cell>
        </row>
        <row r="8940">
          <cell r="AU8940">
            <v>0.89380000000000004</v>
          </cell>
        </row>
        <row r="8941">
          <cell r="AU8941">
            <v>0.89390000000000003</v>
          </cell>
        </row>
        <row r="8942">
          <cell r="AU8942">
            <v>0.89400000000000002</v>
          </cell>
        </row>
        <row r="8943">
          <cell r="AU8943">
            <v>0.89410000000000001</v>
          </cell>
        </row>
        <row r="8944">
          <cell r="AU8944">
            <v>0.89419999999999999</v>
          </cell>
        </row>
        <row r="8945">
          <cell r="AU8945">
            <v>0.89429999999999998</v>
          </cell>
        </row>
        <row r="8946">
          <cell r="AU8946">
            <v>0.89439999999999997</v>
          </cell>
        </row>
        <row r="8947">
          <cell r="AU8947">
            <v>0.89449999999999996</v>
          </cell>
        </row>
        <row r="8948">
          <cell r="AU8948">
            <v>0.89459999999999995</v>
          </cell>
        </row>
        <row r="8949">
          <cell r="AU8949">
            <v>0.89470000000000005</v>
          </cell>
        </row>
        <row r="8950">
          <cell r="AU8950">
            <v>0.89480000000000004</v>
          </cell>
        </row>
        <row r="8951">
          <cell r="AU8951">
            <v>0.89490000000000003</v>
          </cell>
        </row>
        <row r="8952">
          <cell r="AU8952">
            <v>0.89500000000000002</v>
          </cell>
        </row>
        <row r="8953">
          <cell r="AU8953">
            <v>0.89510000000000001</v>
          </cell>
        </row>
        <row r="8954">
          <cell r="AU8954">
            <v>0.8952</v>
          </cell>
        </row>
        <row r="8955">
          <cell r="AU8955">
            <v>0.89529999999999998</v>
          </cell>
        </row>
        <row r="8956">
          <cell r="AU8956">
            <v>0.89539999999999997</v>
          </cell>
        </row>
        <row r="8957">
          <cell r="AU8957">
            <v>0.89549999999999996</v>
          </cell>
        </row>
        <row r="8958">
          <cell r="AU8958">
            <v>0.89559999999999995</v>
          </cell>
        </row>
        <row r="8959">
          <cell r="AU8959">
            <v>0.89570000000000005</v>
          </cell>
        </row>
        <row r="8960">
          <cell r="AU8960">
            <v>0.89580000000000004</v>
          </cell>
        </row>
        <row r="8961">
          <cell r="AU8961">
            <v>0.89590000000000003</v>
          </cell>
        </row>
        <row r="8962">
          <cell r="AU8962">
            <v>0.89600000000000002</v>
          </cell>
        </row>
        <row r="8963">
          <cell r="AU8963">
            <v>0.89610000000000001</v>
          </cell>
        </row>
        <row r="8964">
          <cell r="AU8964">
            <v>0.8962</v>
          </cell>
        </row>
        <row r="8965">
          <cell r="AU8965">
            <v>0.89629999999999999</v>
          </cell>
        </row>
        <row r="8966">
          <cell r="AU8966">
            <v>0.89639999999999997</v>
          </cell>
        </row>
        <row r="8967">
          <cell r="AU8967">
            <v>0.89649999999999996</v>
          </cell>
        </row>
        <row r="8968">
          <cell r="AU8968">
            <v>0.89659999999999995</v>
          </cell>
        </row>
        <row r="8969">
          <cell r="AU8969">
            <v>0.89670000000000005</v>
          </cell>
        </row>
        <row r="8970">
          <cell r="AU8970">
            <v>0.89680000000000004</v>
          </cell>
        </row>
        <row r="8971">
          <cell r="AU8971">
            <v>0.89690000000000003</v>
          </cell>
        </row>
        <row r="8972">
          <cell r="AU8972">
            <v>0.89700000000000002</v>
          </cell>
        </row>
        <row r="8973">
          <cell r="AU8973">
            <v>0.89710000000000001</v>
          </cell>
        </row>
        <row r="8974">
          <cell r="AU8974">
            <v>0.8972</v>
          </cell>
        </row>
        <row r="8975">
          <cell r="AU8975">
            <v>0.89729999999999999</v>
          </cell>
        </row>
        <row r="8976">
          <cell r="AU8976">
            <v>0.89739999999999998</v>
          </cell>
        </row>
        <row r="8977">
          <cell r="AU8977">
            <v>0.89749999999999996</v>
          </cell>
        </row>
        <row r="8978">
          <cell r="AU8978">
            <v>0.89759999999999995</v>
          </cell>
        </row>
        <row r="8979">
          <cell r="AU8979">
            <v>0.89770000000000005</v>
          </cell>
        </row>
        <row r="8980">
          <cell r="AU8980">
            <v>0.89780000000000004</v>
          </cell>
        </row>
        <row r="8981">
          <cell r="AU8981">
            <v>0.89790000000000003</v>
          </cell>
        </row>
        <row r="8982">
          <cell r="AU8982">
            <v>0.89800000000000002</v>
          </cell>
        </row>
        <row r="8983">
          <cell r="AU8983">
            <v>0.89810000000000001</v>
          </cell>
        </row>
        <row r="8984">
          <cell r="AU8984">
            <v>0.8982</v>
          </cell>
        </row>
        <row r="8985">
          <cell r="AU8985">
            <v>0.89829999999999999</v>
          </cell>
        </row>
        <row r="8986">
          <cell r="AU8986">
            <v>0.89839999999999998</v>
          </cell>
        </row>
        <row r="8987">
          <cell r="AU8987">
            <v>0.89849999999999997</v>
          </cell>
        </row>
        <row r="8988">
          <cell r="AU8988">
            <v>0.89859999999999995</v>
          </cell>
        </row>
        <row r="8989">
          <cell r="AU8989">
            <v>0.89870000000000005</v>
          </cell>
        </row>
        <row r="8990">
          <cell r="AU8990">
            <v>0.89880000000000004</v>
          </cell>
        </row>
        <row r="8991">
          <cell r="AU8991">
            <v>0.89890000000000003</v>
          </cell>
        </row>
        <row r="8992">
          <cell r="AU8992">
            <v>0.89900000000000002</v>
          </cell>
        </row>
        <row r="8993">
          <cell r="AU8993">
            <v>0.89910000000000001</v>
          </cell>
        </row>
        <row r="8994">
          <cell r="AU8994">
            <v>0.8992</v>
          </cell>
        </row>
        <row r="8995">
          <cell r="AU8995">
            <v>0.89929999999999999</v>
          </cell>
        </row>
        <row r="8996">
          <cell r="AU8996">
            <v>0.89939999999999998</v>
          </cell>
        </row>
        <row r="8997">
          <cell r="AU8997">
            <v>0.89949999999999997</v>
          </cell>
        </row>
        <row r="8998">
          <cell r="AU8998">
            <v>0.89959999999999996</v>
          </cell>
        </row>
        <row r="8999">
          <cell r="AU8999">
            <v>0.89970000000000006</v>
          </cell>
        </row>
        <row r="9000">
          <cell r="AU9000">
            <v>0.89980000000000004</v>
          </cell>
        </row>
        <row r="9001">
          <cell r="AU9001">
            <v>0.89990000000000003</v>
          </cell>
        </row>
        <row r="9002">
          <cell r="AU9002">
            <v>0.9</v>
          </cell>
        </row>
        <row r="9003">
          <cell r="AU9003">
            <v>0.90010000000000001</v>
          </cell>
        </row>
        <row r="9004">
          <cell r="AU9004">
            <v>0.9002</v>
          </cell>
        </row>
        <row r="9005">
          <cell r="AU9005">
            <v>0.90029999999999999</v>
          </cell>
        </row>
        <row r="9006">
          <cell r="AU9006">
            <v>0.90039999999999998</v>
          </cell>
        </row>
        <row r="9007">
          <cell r="AU9007">
            <v>0.90049999999999997</v>
          </cell>
        </row>
        <row r="9008">
          <cell r="AU9008">
            <v>0.90059999999999996</v>
          </cell>
        </row>
        <row r="9009">
          <cell r="AU9009">
            <v>0.90069999999999995</v>
          </cell>
        </row>
        <row r="9010">
          <cell r="AU9010">
            <v>0.90080000000000005</v>
          </cell>
        </row>
        <row r="9011">
          <cell r="AU9011">
            <v>0.90090000000000003</v>
          </cell>
        </row>
        <row r="9012">
          <cell r="AU9012">
            <v>0.90100000000000002</v>
          </cell>
        </row>
        <row r="9013">
          <cell r="AU9013">
            <v>0.90110000000000001</v>
          </cell>
        </row>
        <row r="9014">
          <cell r="AU9014">
            <v>0.9012</v>
          </cell>
        </row>
        <row r="9015">
          <cell r="AU9015">
            <v>0.90129999999999999</v>
          </cell>
        </row>
        <row r="9016">
          <cell r="AU9016">
            <v>0.90139999999999998</v>
          </cell>
        </row>
        <row r="9017">
          <cell r="AU9017">
            <v>0.90149999999999997</v>
          </cell>
        </row>
        <row r="9018">
          <cell r="AU9018">
            <v>0.90159999999999996</v>
          </cell>
        </row>
        <row r="9019">
          <cell r="AU9019">
            <v>0.90169999999999995</v>
          </cell>
        </row>
        <row r="9020">
          <cell r="AU9020">
            <v>0.90180000000000005</v>
          </cell>
        </row>
        <row r="9021">
          <cell r="AU9021">
            <v>0.90190000000000003</v>
          </cell>
        </row>
        <row r="9022">
          <cell r="AU9022">
            <v>0.90200000000000002</v>
          </cell>
        </row>
        <row r="9023">
          <cell r="AU9023">
            <v>0.90210000000000001</v>
          </cell>
        </row>
        <row r="9024">
          <cell r="AU9024">
            <v>0.9022</v>
          </cell>
        </row>
        <row r="9025">
          <cell r="AU9025">
            <v>0.90229999999999999</v>
          </cell>
        </row>
        <row r="9026">
          <cell r="AU9026">
            <v>0.90239999999999998</v>
          </cell>
        </row>
        <row r="9027">
          <cell r="AU9027">
            <v>0.90249999999999997</v>
          </cell>
        </row>
        <row r="9028">
          <cell r="AU9028">
            <v>0.90259999999999996</v>
          </cell>
        </row>
        <row r="9029">
          <cell r="AU9029">
            <v>0.90269999999999995</v>
          </cell>
        </row>
        <row r="9030">
          <cell r="AU9030">
            <v>0.90280000000000005</v>
          </cell>
        </row>
        <row r="9031">
          <cell r="AU9031">
            <v>0.90290000000000004</v>
          </cell>
        </row>
        <row r="9032">
          <cell r="AU9032">
            <v>0.90300000000000002</v>
          </cell>
        </row>
        <row r="9033">
          <cell r="AU9033">
            <v>0.90310000000000001</v>
          </cell>
        </row>
        <row r="9034">
          <cell r="AU9034">
            <v>0.9032</v>
          </cell>
        </row>
        <row r="9035">
          <cell r="AU9035">
            <v>0.90329999999999999</v>
          </cell>
        </row>
        <row r="9036">
          <cell r="AU9036">
            <v>0.90339999999999998</v>
          </cell>
        </row>
        <row r="9037">
          <cell r="AU9037">
            <v>0.90349999999999997</v>
          </cell>
        </row>
        <row r="9038">
          <cell r="AU9038">
            <v>0.90359999999999996</v>
          </cell>
        </row>
        <row r="9039">
          <cell r="AU9039">
            <v>0.90369999999999995</v>
          </cell>
        </row>
        <row r="9040">
          <cell r="AU9040">
            <v>0.90380000000000005</v>
          </cell>
        </row>
        <row r="9041">
          <cell r="AU9041">
            <v>0.90390000000000004</v>
          </cell>
        </row>
        <row r="9042">
          <cell r="AU9042">
            <v>0.90400000000000003</v>
          </cell>
        </row>
        <row r="9043">
          <cell r="AU9043">
            <v>0.90410000000000001</v>
          </cell>
        </row>
        <row r="9044">
          <cell r="AU9044">
            <v>0.9042</v>
          </cell>
        </row>
        <row r="9045">
          <cell r="AU9045">
            <v>0.90429999999999999</v>
          </cell>
        </row>
        <row r="9046">
          <cell r="AU9046">
            <v>0.90439999999999998</v>
          </cell>
        </row>
        <row r="9047">
          <cell r="AU9047">
            <v>0.90449999999999997</v>
          </cell>
        </row>
        <row r="9048">
          <cell r="AU9048">
            <v>0.90459999999999996</v>
          </cell>
        </row>
        <row r="9049">
          <cell r="AU9049">
            <v>0.90469999999999995</v>
          </cell>
        </row>
        <row r="9050">
          <cell r="AU9050">
            <v>0.90480000000000005</v>
          </cell>
        </row>
        <row r="9051">
          <cell r="AU9051">
            <v>0.90490000000000004</v>
          </cell>
        </row>
        <row r="9052">
          <cell r="AU9052">
            <v>0.90500000000000003</v>
          </cell>
        </row>
        <row r="9053">
          <cell r="AU9053">
            <v>0.90510000000000002</v>
          </cell>
        </row>
        <row r="9054">
          <cell r="AU9054">
            <v>0.9052</v>
          </cell>
        </row>
        <row r="9055">
          <cell r="AU9055">
            <v>0.90529999999999999</v>
          </cell>
        </row>
        <row r="9056">
          <cell r="AU9056">
            <v>0.90539999999999998</v>
          </cell>
        </row>
        <row r="9057">
          <cell r="AU9057">
            <v>0.90549999999999997</v>
          </cell>
        </row>
        <row r="9058">
          <cell r="AU9058">
            <v>0.90559999999999996</v>
          </cell>
        </row>
        <row r="9059">
          <cell r="AU9059">
            <v>0.90569999999999995</v>
          </cell>
        </row>
        <row r="9060">
          <cell r="AU9060">
            <v>0.90580000000000005</v>
          </cell>
        </row>
        <row r="9061">
          <cell r="AU9061">
            <v>0.90590000000000004</v>
          </cell>
        </row>
        <row r="9062">
          <cell r="AU9062">
            <v>0.90600000000000003</v>
          </cell>
        </row>
        <row r="9063">
          <cell r="AU9063">
            <v>0.90610000000000002</v>
          </cell>
        </row>
        <row r="9064">
          <cell r="AU9064">
            <v>0.90620000000000001</v>
          </cell>
        </row>
        <row r="9065">
          <cell r="AU9065">
            <v>0.90629999999999999</v>
          </cell>
        </row>
        <row r="9066">
          <cell r="AU9066">
            <v>0.90639999999999998</v>
          </cell>
        </row>
        <row r="9067">
          <cell r="AU9067">
            <v>0.90649999999999997</v>
          </cell>
        </row>
        <row r="9068">
          <cell r="AU9068">
            <v>0.90659999999999996</v>
          </cell>
        </row>
        <row r="9069">
          <cell r="AU9069">
            <v>0.90669999999999995</v>
          </cell>
        </row>
        <row r="9070">
          <cell r="AU9070">
            <v>0.90680000000000005</v>
          </cell>
        </row>
        <row r="9071">
          <cell r="AU9071">
            <v>0.90690000000000004</v>
          </cell>
        </row>
        <row r="9072">
          <cell r="AU9072">
            <v>0.90700000000000003</v>
          </cell>
        </row>
        <row r="9073">
          <cell r="AU9073">
            <v>0.90710000000000002</v>
          </cell>
        </row>
        <row r="9074">
          <cell r="AU9074">
            <v>0.90720000000000001</v>
          </cell>
        </row>
        <row r="9075">
          <cell r="AU9075">
            <v>0.9073</v>
          </cell>
        </row>
        <row r="9076">
          <cell r="AU9076">
            <v>0.90739999999999998</v>
          </cell>
        </row>
        <row r="9077">
          <cell r="AU9077">
            <v>0.90749999999999997</v>
          </cell>
        </row>
        <row r="9078">
          <cell r="AU9078">
            <v>0.90759999999999996</v>
          </cell>
        </row>
        <row r="9079">
          <cell r="AU9079">
            <v>0.90769999999999995</v>
          </cell>
        </row>
        <row r="9080">
          <cell r="AU9080">
            <v>0.90780000000000005</v>
          </cell>
        </row>
        <row r="9081">
          <cell r="AU9081">
            <v>0.90790000000000004</v>
          </cell>
        </row>
        <row r="9082">
          <cell r="AU9082">
            <v>0.90800000000000003</v>
          </cell>
        </row>
        <row r="9083">
          <cell r="AU9083">
            <v>0.90810000000000002</v>
          </cell>
        </row>
        <row r="9084">
          <cell r="AU9084">
            <v>0.90820000000000001</v>
          </cell>
        </row>
        <row r="9085">
          <cell r="AU9085">
            <v>0.9083</v>
          </cell>
        </row>
        <row r="9086">
          <cell r="AU9086">
            <v>0.90839999999999999</v>
          </cell>
        </row>
        <row r="9087">
          <cell r="AU9087">
            <v>0.90849999999999997</v>
          </cell>
        </row>
        <row r="9088">
          <cell r="AU9088">
            <v>0.90859999999999996</v>
          </cell>
        </row>
        <row r="9089">
          <cell r="AU9089">
            <v>0.90869999999999995</v>
          </cell>
        </row>
        <row r="9090">
          <cell r="AU9090">
            <v>0.90880000000000005</v>
          </cell>
        </row>
        <row r="9091">
          <cell r="AU9091">
            <v>0.90890000000000004</v>
          </cell>
        </row>
        <row r="9092">
          <cell r="AU9092">
            <v>0.90900000000000003</v>
          </cell>
        </row>
        <row r="9093">
          <cell r="AU9093">
            <v>0.90910000000000002</v>
          </cell>
        </row>
        <row r="9094">
          <cell r="AU9094">
            <v>0.90920000000000001</v>
          </cell>
        </row>
        <row r="9095">
          <cell r="AU9095">
            <v>0.9093</v>
          </cell>
        </row>
        <row r="9096">
          <cell r="AU9096">
            <v>0.90939999999999999</v>
          </cell>
        </row>
        <row r="9097">
          <cell r="AU9097">
            <v>0.90949999999999998</v>
          </cell>
        </row>
        <row r="9098">
          <cell r="AU9098">
            <v>0.90959999999999996</v>
          </cell>
        </row>
        <row r="9099">
          <cell r="AU9099">
            <v>0.90969999999999995</v>
          </cell>
        </row>
        <row r="9100">
          <cell r="AU9100">
            <v>0.90980000000000005</v>
          </cell>
        </row>
        <row r="9101">
          <cell r="AU9101">
            <v>0.90990000000000004</v>
          </cell>
        </row>
        <row r="9102">
          <cell r="AU9102">
            <v>0.91</v>
          </cell>
        </row>
        <row r="9103">
          <cell r="AU9103">
            <v>0.91010000000000002</v>
          </cell>
        </row>
        <row r="9104">
          <cell r="AU9104">
            <v>0.91020000000000001</v>
          </cell>
        </row>
        <row r="9105">
          <cell r="AU9105">
            <v>0.9103</v>
          </cell>
        </row>
        <row r="9106">
          <cell r="AU9106">
            <v>0.91039999999999999</v>
          </cell>
        </row>
        <row r="9107">
          <cell r="AU9107">
            <v>0.91049999999999998</v>
          </cell>
        </row>
        <row r="9108">
          <cell r="AU9108">
            <v>0.91059999999999997</v>
          </cell>
        </row>
        <row r="9109">
          <cell r="AU9109">
            <v>0.91069999999999995</v>
          </cell>
        </row>
        <row r="9110">
          <cell r="AU9110">
            <v>0.91080000000000005</v>
          </cell>
        </row>
        <row r="9111">
          <cell r="AU9111">
            <v>0.91090000000000004</v>
          </cell>
        </row>
        <row r="9112">
          <cell r="AU9112">
            <v>0.91100000000000003</v>
          </cell>
        </row>
        <row r="9113">
          <cell r="AU9113">
            <v>0.91110000000000002</v>
          </cell>
        </row>
        <row r="9114">
          <cell r="AU9114">
            <v>0.91120000000000001</v>
          </cell>
        </row>
        <row r="9115">
          <cell r="AU9115">
            <v>0.9113</v>
          </cell>
        </row>
        <row r="9116">
          <cell r="AU9116">
            <v>0.91139999999999999</v>
          </cell>
        </row>
        <row r="9117">
          <cell r="AU9117">
            <v>0.91149999999999998</v>
          </cell>
        </row>
        <row r="9118">
          <cell r="AU9118">
            <v>0.91159999999999997</v>
          </cell>
        </row>
        <row r="9119">
          <cell r="AU9119">
            <v>0.91169999999999995</v>
          </cell>
        </row>
        <row r="9120">
          <cell r="AU9120">
            <v>0.91180000000000005</v>
          </cell>
        </row>
        <row r="9121">
          <cell r="AU9121">
            <v>0.91190000000000004</v>
          </cell>
        </row>
        <row r="9122">
          <cell r="AU9122">
            <v>0.91200000000000003</v>
          </cell>
        </row>
        <row r="9123">
          <cell r="AU9123">
            <v>0.91210000000000002</v>
          </cell>
        </row>
        <row r="9124">
          <cell r="AU9124">
            <v>0.91220000000000001</v>
          </cell>
        </row>
        <row r="9125">
          <cell r="AU9125">
            <v>0.9123</v>
          </cell>
        </row>
        <row r="9126">
          <cell r="AU9126">
            <v>0.91239999999999999</v>
          </cell>
        </row>
        <row r="9127">
          <cell r="AU9127">
            <v>0.91249999999999998</v>
          </cell>
        </row>
        <row r="9128">
          <cell r="AU9128">
            <v>0.91259999999999997</v>
          </cell>
        </row>
        <row r="9129">
          <cell r="AU9129">
            <v>0.91269999999999996</v>
          </cell>
        </row>
        <row r="9130">
          <cell r="AU9130">
            <v>0.91279999999999994</v>
          </cell>
        </row>
        <row r="9131">
          <cell r="AU9131">
            <v>0.91290000000000004</v>
          </cell>
        </row>
        <row r="9132">
          <cell r="AU9132">
            <v>0.91300000000000003</v>
          </cell>
        </row>
        <row r="9133">
          <cell r="AU9133">
            <v>0.91310000000000002</v>
          </cell>
        </row>
        <row r="9134">
          <cell r="AU9134">
            <v>0.91320000000000001</v>
          </cell>
        </row>
        <row r="9135">
          <cell r="AU9135">
            <v>0.9133</v>
          </cell>
        </row>
        <row r="9136">
          <cell r="AU9136">
            <v>0.91339999999999999</v>
          </cell>
        </row>
        <row r="9137">
          <cell r="AU9137">
            <v>0.91349999999999998</v>
          </cell>
        </row>
        <row r="9138">
          <cell r="AU9138">
            <v>0.91359999999999997</v>
          </cell>
        </row>
        <row r="9139">
          <cell r="AU9139">
            <v>0.91369999999999996</v>
          </cell>
        </row>
        <row r="9140">
          <cell r="AU9140">
            <v>0.91379999999999995</v>
          </cell>
        </row>
        <row r="9141">
          <cell r="AU9141">
            <v>0.91390000000000005</v>
          </cell>
        </row>
        <row r="9142">
          <cell r="AU9142">
            <v>0.91400000000000003</v>
          </cell>
        </row>
        <row r="9143">
          <cell r="AU9143">
            <v>0.91410000000000002</v>
          </cell>
        </row>
        <row r="9144">
          <cell r="AU9144">
            <v>0.91420000000000001</v>
          </cell>
        </row>
        <row r="9145">
          <cell r="AU9145">
            <v>0.9143</v>
          </cell>
        </row>
        <row r="9146">
          <cell r="AU9146">
            <v>0.91439999999999999</v>
          </cell>
        </row>
        <row r="9147">
          <cell r="AU9147">
            <v>0.91449999999999998</v>
          </cell>
        </row>
        <row r="9148">
          <cell r="AU9148">
            <v>0.91459999999999997</v>
          </cell>
        </row>
        <row r="9149">
          <cell r="AU9149">
            <v>0.91469999999999996</v>
          </cell>
        </row>
        <row r="9150">
          <cell r="AU9150">
            <v>0.91479999999999995</v>
          </cell>
        </row>
        <row r="9151">
          <cell r="AU9151">
            <v>0.91490000000000005</v>
          </cell>
        </row>
        <row r="9152">
          <cell r="AU9152">
            <v>0.91500000000000004</v>
          </cell>
        </row>
        <row r="9153">
          <cell r="AU9153">
            <v>0.91510000000000002</v>
          </cell>
        </row>
        <row r="9154">
          <cell r="AU9154">
            <v>0.91520000000000001</v>
          </cell>
        </row>
        <row r="9155">
          <cell r="AU9155">
            <v>0.9153</v>
          </cell>
        </row>
        <row r="9156">
          <cell r="AU9156">
            <v>0.91539999999999999</v>
          </cell>
        </row>
        <row r="9157">
          <cell r="AU9157">
            <v>0.91549999999999998</v>
          </cell>
        </row>
        <row r="9158">
          <cell r="AU9158">
            <v>0.91559999999999997</v>
          </cell>
        </row>
        <row r="9159">
          <cell r="AU9159">
            <v>0.91569999999999996</v>
          </cell>
        </row>
        <row r="9160">
          <cell r="AU9160">
            <v>0.91579999999999995</v>
          </cell>
        </row>
        <row r="9161">
          <cell r="AU9161">
            <v>0.91590000000000005</v>
          </cell>
        </row>
        <row r="9162">
          <cell r="AU9162">
            <v>0.91600000000000004</v>
          </cell>
        </row>
        <row r="9163">
          <cell r="AU9163">
            <v>0.91610000000000003</v>
          </cell>
        </row>
        <row r="9164">
          <cell r="AU9164">
            <v>0.91620000000000001</v>
          </cell>
        </row>
        <row r="9165">
          <cell r="AU9165">
            <v>0.9163</v>
          </cell>
        </row>
        <row r="9166">
          <cell r="AU9166">
            <v>0.91639999999999999</v>
          </cell>
        </row>
        <row r="9167">
          <cell r="AU9167">
            <v>0.91649999999999998</v>
          </cell>
        </row>
        <row r="9168">
          <cell r="AU9168">
            <v>0.91659999999999997</v>
          </cell>
        </row>
        <row r="9169">
          <cell r="AU9169">
            <v>0.91669999999999996</v>
          </cell>
        </row>
        <row r="9170">
          <cell r="AU9170">
            <v>0.91679999999999995</v>
          </cell>
        </row>
        <row r="9171">
          <cell r="AU9171">
            <v>0.91690000000000005</v>
          </cell>
        </row>
        <row r="9172">
          <cell r="AU9172">
            <v>0.91700000000000004</v>
          </cell>
        </row>
        <row r="9173">
          <cell r="AU9173">
            <v>0.91710000000000003</v>
          </cell>
        </row>
        <row r="9174">
          <cell r="AU9174">
            <v>0.91720000000000002</v>
          </cell>
        </row>
        <row r="9175">
          <cell r="AU9175">
            <v>0.9173</v>
          </cell>
        </row>
        <row r="9176">
          <cell r="AU9176">
            <v>0.91739999999999999</v>
          </cell>
        </row>
        <row r="9177">
          <cell r="AU9177">
            <v>0.91749999999999998</v>
          </cell>
        </row>
        <row r="9178">
          <cell r="AU9178">
            <v>0.91759999999999997</v>
          </cell>
        </row>
        <row r="9179">
          <cell r="AU9179">
            <v>0.91769999999999996</v>
          </cell>
        </row>
        <row r="9180">
          <cell r="AU9180">
            <v>0.91779999999999995</v>
          </cell>
        </row>
        <row r="9181">
          <cell r="AU9181">
            <v>0.91790000000000005</v>
          </cell>
        </row>
        <row r="9182">
          <cell r="AU9182">
            <v>0.91800000000000004</v>
          </cell>
        </row>
        <row r="9183">
          <cell r="AU9183">
            <v>0.91810000000000003</v>
          </cell>
        </row>
        <row r="9184">
          <cell r="AU9184">
            <v>0.91820000000000002</v>
          </cell>
        </row>
        <row r="9185">
          <cell r="AU9185">
            <v>0.91830000000000001</v>
          </cell>
        </row>
        <row r="9186">
          <cell r="AU9186">
            <v>0.91839999999999999</v>
          </cell>
        </row>
        <row r="9187">
          <cell r="AU9187">
            <v>0.91849999999999998</v>
          </cell>
        </row>
        <row r="9188">
          <cell r="AU9188">
            <v>0.91859999999999997</v>
          </cell>
        </row>
        <row r="9189">
          <cell r="AU9189">
            <v>0.91869999999999996</v>
          </cell>
        </row>
        <row r="9190">
          <cell r="AU9190">
            <v>0.91879999999999995</v>
          </cell>
        </row>
        <row r="9191">
          <cell r="AU9191">
            <v>0.91890000000000005</v>
          </cell>
        </row>
        <row r="9192">
          <cell r="AU9192">
            <v>0.91900000000000004</v>
          </cell>
        </row>
        <row r="9193">
          <cell r="AU9193">
            <v>0.91910000000000003</v>
          </cell>
        </row>
        <row r="9194">
          <cell r="AU9194">
            <v>0.91920000000000002</v>
          </cell>
        </row>
        <row r="9195">
          <cell r="AU9195">
            <v>0.91930000000000001</v>
          </cell>
        </row>
        <row r="9196">
          <cell r="AU9196">
            <v>0.9194</v>
          </cell>
        </row>
        <row r="9197">
          <cell r="AU9197">
            <v>0.91949999999999998</v>
          </cell>
        </row>
        <row r="9198">
          <cell r="AU9198">
            <v>0.91959999999999997</v>
          </cell>
        </row>
        <row r="9199">
          <cell r="AU9199">
            <v>0.91969999999999996</v>
          </cell>
        </row>
        <row r="9200">
          <cell r="AU9200">
            <v>0.91979999999999995</v>
          </cell>
        </row>
        <row r="9201">
          <cell r="AU9201">
            <v>0.91990000000000005</v>
          </cell>
        </row>
        <row r="9202">
          <cell r="AU9202">
            <v>0.92</v>
          </cell>
        </row>
        <row r="9203">
          <cell r="AU9203">
            <v>0.92010000000000003</v>
          </cell>
        </row>
        <row r="9204">
          <cell r="AU9204">
            <v>0.92020000000000002</v>
          </cell>
        </row>
        <row r="9205">
          <cell r="AU9205">
            <v>0.92030000000000001</v>
          </cell>
        </row>
        <row r="9206">
          <cell r="AU9206">
            <v>0.9204</v>
          </cell>
        </row>
        <row r="9207">
          <cell r="AU9207">
            <v>0.92049999999999998</v>
          </cell>
        </row>
        <row r="9208">
          <cell r="AU9208">
            <v>0.92059999999999997</v>
          </cell>
        </row>
        <row r="9209">
          <cell r="AU9209">
            <v>0.92069999999999996</v>
          </cell>
        </row>
        <row r="9210">
          <cell r="AU9210">
            <v>0.92079999999999995</v>
          </cell>
        </row>
        <row r="9211">
          <cell r="AU9211">
            <v>0.92090000000000005</v>
          </cell>
        </row>
        <row r="9212">
          <cell r="AU9212">
            <v>0.92100000000000004</v>
          </cell>
        </row>
        <row r="9213">
          <cell r="AU9213">
            <v>0.92110000000000003</v>
          </cell>
        </row>
        <row r="9214">
          <cell r="AU9214">
            <v>0.92120000000000002</v>
          </cell>
        </row>
        <row r="9215">
          <cell r="AU9215">
            <v>0.92130000000000001</v>
          </cell>
        </row>
        <row r="9216">
          <cell r="AU9216">
            <v>0.9214</v>
          </cell>
        </row>
        <row r="9217">
          <cell r="AU9217">
            <v>0.92149999999999999</v>
          </cell>
        </row>
        <row r="9218">
          <cell r="AU9218">
            <v>0.92159999999999997</v>
          </cell>
        </row>
        <row r="9219">
          <cell r="AU9219">
            <v>0.92169999999999996</v>
          </cell>
        </row>
        <row r="9220">
          <cell r="AU9220">
            <v>0.92179999999999995</v>
          </cell>
        </row>
        <row r="9221">
          <cell r="AU9221">
            <v>0.92190000000000005</v>
          </cell>
        </row>
        <row r="9222">
          <cell r="AU9222">
            <v>0.92200000000000004</v>
          </cell>
        </row>
        <row r="9223">
          <cell r="AU9223">
            <v>0.92210000000000003</v>
          </cell>
        </row>
        <row r="9224">
          <cell r="AU9224">
            <v>0.92220000000000002</v>
          </cell>
        </row>
        <row r="9225">
          <cell r="AU9225">
            <v>0.92230000000000001</v>
          </cell>
        </row>
        <row r="9226">
          <cell r="AU9226">
            <v>0.9224</v>
          </cell>
        </row>
        <row r="9227">
          <cell r="AU9227">
            <v>0.92249999999999999</v>
          </cell>
        </row>
        <row r="9228">
          <cell r="AU9228">
            <v>0.92259999999999998</v>
          </cell>
        </row>
        <row r="9229">
          <cell r="AU9229">
            <v>0.92269999999999996</v>
          </cell>
        </row>
        <row r="9230">
          <cell r="AU9230">
            <v>0.92279999999999995</v>
          </cell>
        </row>
        <row r="9231">
          <cell r="AU9231">
            <v>0.92290000000000005</v>
          </cell>
        </row>
        <row r="9232">
          <cell r="AU9232">
            <v>0.92300000000000004</v>
          </cell>
        </row>
        <row r="9233">
          <cell r="AU9233">
            <v>0.92310000000000003</v>
          </cell>
        </row>
        <row r="9234">
          <cell r="AU9234">
            <v>0.92320000000000002</v>
          </cell>
        </row>
        <row r="9235">
          <cell r="AU9235">
            <v>0.92330000000000001</v>
          </cell>
        </row>
        <row r="9236">
          <cell r="AU9236">
            <v>0.9234</v>
          </cell>
        </row>
        <row r="9237">
          <cell r="AU9237">
            <v>0.92349999999999999</v>
          </cell>
        </row>
        <row r="9238">
          <cell r="AU9238">
            <v>0.92359999999999998</v>
          </cell>
        </row>
        <row r="9239">
          <cell r="AU9239">
            <v>0.92369999999999997</v>
          </cell>
        </row>
        <row r="9240">
          <cell r="AU9240">
            <v>0.92379999999999995</v>
          </cell>
        </row>
        <row r="9241">
          <cell r="AU9241">
            <v>0.92390000000000005</v>
          </cell>
        </row>
        <row r="9242">
          <cell r="AU9242">
            <v>0.92400000000000004</v>
          </cell>
        </row>
        <row r="9243">
          <cell r="AU9243">
            <v>0.92410000000000003</v>
          </cell>
        </row>
        <row r="9244">
          <cell r="AU9244">
            <v>0.92420000000000002</v>
          </cell>
        </row>
        <row r="9245">
          <cell r="AU9245">
            <v>0.92430000000000001</v>
          </cell>
        </row>
        <row r="9246">
          <cell r="AU9246">
            <v>0.9244</v>
          </cell>
        </row>
        <row r="9247">
          <cell r="AU9247">
            <v>0.92449999999999999</v>
          </cell>
        </row>
        <row r="9248">
          <cell r="AU9248">
            <v>0.92459999999999998</v>
          </cell>
        </row>
        <row r="9249">
          <cell r="AU9249">
            <v>0.92469999999999997</v>
          </cell>
        </row>
        <row r="9250">
          <cell r="AU9250">
            <v>0.92479999999999996</v>
          </cell>
        </row>
        <row r="9251">
          <cell r="AU9251">
            <v>0.92490000000000006</v>
          </cell>
        </row>
        <row r="9252">
          <cell r="AU9252">
            <v>0.92500000000000004</v>
          </cell>
        </row>
        <row r="9253">
          <cell r="AU9253">
            <v>0.92510000000000003</v>
          </cell>
        </row>
        <row r="9254">
          <cell r="AU9254">
            <v>0.92520000000000002</v>
          </cell>
        </row>
        <row r="9255">
          <cell r="AU9255">
            <v>0.92530000000000001</v>
          </cell>
        </row>
        <row r="9256">
          <cell r="AU9256">
            <v>0.9254</v>
          </cell>
        </row>
        <row r="9257">
          <cell r="AU9257">
            <v>0.92549999999999999</v>
          </cell>
        </row>
        <row r="9258">
          <cell r="AU9258">
            <v>0.92559999999999998</v>
          </cell>
        </row>
        <row r="9259">
          <cell r="AU9259">
            <v>0.92569999999999997</v>
          </cell>
        </row>
        <row r="9260">
          <cell r="AU9260">
            <v>0.92579999999999996</v>
          </cell>
        </row>
        <row r="9261">
          <cell r="AU9261">
            <v>0.92589999999999995</v>
          </cell>
        </row>
        <row r="9262">
          <cell r="AU9262">
            <v>0.92600000000000005</v>
          </cell>
        </row>
        <row r="9263">
          <cell r="AU9263">
            <v>0.92610000000000003</v>
          </cell>
        </row>
        <row r="9264">
          <cell r="AU9264">
            <v>0.92620000000000002</v>
          </cell>
        </row>
        <row r="9265">
          <cell r="AU9265">
            <v>0.92630000000000001</v>
          </cell>
        </row>
        <row r="9266">
          <cell r="AU9266">
            <v>0.9264</v>
          </cell>
        </row>
        <row r="9267">
          <cell r="AU9267">
            <v>0.92649999999999999</v>
          </cell>
        </row>
        <row r="9268">
          <cell r="AU9268">
            <v>0.92659999999999998</v>
          </cell>
        </row>
        <row r="9269">
          <cell r="AU9269">
            <v>0.92669999999999997</v>
          </cell>
        </row>
        <row r="9270">
          <cell r="AU9270">
            <v>0.92679999999999996</v>
          </cell>
        </row>
        <row r="9271">
          <cell r="AU9271">
            <v>0.92689999999999995</v>
          </cell>
        </row>
        <row r="9272">
          <cell r="AU9272">
            <v>0.92700000000000005</v>
          </cell>
        </row>
        <row r="9273">
          <cell r="AU9273">
            <v>0.92710000000000004</v>
          </cell>
        </row>
        <row r="9274">
          <cell r="AU9274">
            <v>0.92720000000000002</v>
          </cell>
        </row>
        <row r="9275">
          <cell r="AU9275">
            <v>0.92730000000000001</v>
          </cell>
        </row>
        <row r="9276">
          <cell r="AU9276">
            <v>0.9274</v>
          </cell>
        </row>
        <row r="9277">
          <cell r="AU9277">
            <v>0.92749999999999999</v>
          </cell>
        </row>
        <row r="9278">
          <cell r="AU9278">
            <v>0.92759999999999998</v>
          </cell>
        </row>
        <row r="9279">
          <cell r="AU9279">
            <v>0.92769999999999997</v>
          </cell>
        </row>
        <row r="9280">
          <cell r="AU9280">
            <v>0.92779999999999996</v>
          </cell>
        </row>
        <row r="9281">
          <cell r="AU9281">
            <v>0.92789999999999995</v>
          </cell>
        </row>
        <row r="9282">
          <cell r="AU9282">
            <v>0.92800000000000005</v>
          </cell>
        </row>
        <row r="9283">
          <cell r="AU9283">
            <v>0.92810000000000004</v>
          </cell>
        </row>
        <row r="9284">
          <cell r="AU9284">
            <v>0.92820000000000003</v>
          </cell>
        </row>
        <row r="9285">
          <cell r="AU9285">
            <v>0.92830000000000001</v>
          </cell>
        </row>
        <row r="9286">
          <cell r="AU9286">
            <v>0.9284</v>
          </cell>
        </row>
        <row r="9287">
          <cell r="AU9287">
            <v>0.92849999999999999</v>
          </cell>
        </row>
        <row r="9288">
          <cell r="AU9288">
            <v>0.92859999999999998</v>
          </cell>
        </row>
        <row r="9289">
          <cell r="AU9289">
            <v>0.92869999999999997</v>
          </cell>
        </row>
        <row r="9290">
          <cell r="AU9290">
            <v>0.92879999999999996</v>
          </cell>
        </row>
        <row r="9291">
          <cell r="AU9291">
            <v>0.92889999999999995</v>
          </cell>
        </row>
        <row r="9292">
          <cell r="AU9292">
            <v>0.92900000000000005</v>
          </cell>
        </row>
        <row r="9293">
          <cell r="AU9293">
            <v>0.92910000000000004</v>
          </cell>
        </row>
        <row r="9294">
          <cell r="AU9294">
            <v>0.92920000000000003</v>
          </cell>
        </row>
        <row r="9295">
          <cell r="AU9295">
            <v>0.92930000000000001</v>
          </cell>
        </row>
        <row r="9296">
          <cell r="AU9296">
            <v>0.9294</v>
          </cell>
        </row>
        <row r="9297">
          <cell r="AU9297">
            <v>0.92949999999999999</v>
          </cell>
        </row>
        <row r="9298">
          <cell r="AU9298">
            <v>0.92959999999999998</v>
          </cell>
        </row>
        <row r="9299">
          <cell r="AU9299">
            <v>0.92969999999999997</v>
          </cell>
        </row>
        <row r="9300">
          <cell r="AU9300">
            <v>0.92979999999999996</v>
          </cell>
        </row>
        <row r="9301">
          <cell r="AU9301">
            <v>0.92989999999999995</v>
          </cell>
        </row>
        <row r="9302">
          <cell r="AU9302">
            <v>0.93</v>
          </cell>
        </row>
        <row r="9303">
          <cell r="AU9303">
            <v>0.93010000000000004</v>
          </cell>
        </row>
        <row r="9304">
          <cell r="AU9304">
            <v>0.93020000000000003</v>
          </cell>
        </row>
        <row r="9305">
          <cell r="AU9305">
            <v>0.93030000000000002</v>
          </cell>
        </row>
        <row r="9306">
          <cell r="AU9306">
            <v>0.9304</v>
          </cell>
        </row>
        <row r="9307">
          <cell r="AU9307">
            <v>0.93049999999999999</v>
          </cell>
        </row>
        <row r="9308">
          <cell r="AU9308">
            <v>0.93059999999999998</v>
          </cell>
        </row>
        <row r="9309">
          <cell r="AU9309">
            <v>0.93069999999999997</v>
          </cell>
        </row>
        <row r="9310">
          <cell r="AU9310">
            <v>0.93079999999999996</v>
          </cell>
        </row>
        <row r="9311">
          <cell r="AU9311">
            <v>0.93089999999999995</v>
          </cell>
        </row>
        <row r="9312">
          <cell r="AU9312">
            <v>0.93100000000000005</v>
          </cell>
        </row>
        <row r="9313">
          <cell r="AU9313">
            <v>0.93110000000000004</v>
          </cell>
        </row>
        <row r="9314">
          <cell r="AU9314">
            <v>0.93120000000000003</v>
          </cell>
        </row>
        <row r="9315">
          <cell r="AU9315">
            <v>0.93130000000000002</v>
          </cell>
        </row>
        <row r="9316">
          <cell r="AU9316">
            <v>0.93140000000000001</v>
          </cell>
        </row>
        <row r="9317">
          <cell r="AU9317">
            <v>0.93149999999999999</v>
          </cell>
        </row>
        <row r="9318">
          <cell r="AU9318">
            <v>0.93159999999999998</v>
          </cell>
        </row>
        <row r="9319">
          <cell r="AU9319">
            <v>0.93169999999999997</v>
          </cell>
        </row>
        <row r="9320">
          <cell r="AU9320">
            <v>0.93179999999999996</v>
          </cell>
        </row>
        <row r="9321">
          <cell r="AU9321">
            <v>0.93189999999999995</v>
          </cell>
        </row>
        <row r="9322">
          <cell r="AU9322">
            <v>0.93200000000000005</v>
          </cell>
        </row>
        <row r="9323">
          <cell r="AU9323">
            <v>0.93210000000000004</v>
          </cell>
        </row>
        <row r="9324">
          <cell r="AU9324">
            <v>0.93220000000000003</v>
          </cell>
        </row>
        <row r="9325">
          <cell r="AU9325">
            <v>0.93230000000000002</v>
          </cell>
        </row>
        <row r="9326">
          <cell r="AU9326">
            <v>0.93240000000000001</v>
          </cell>
        </row>
        <row r="9327">
          <cell r="AU9327">
            <v>0.9325</v>
          </cell>
        </row>
        <row r="9328">
          <cell r="AU9328">
            <v>0.93259999999999998</v>
          </cell>
        </row>
        <row r="9329">
          <cell r="AU9329">
            <v>0.93269999999999997</v>
          </cell>
        </row>
        <row r="9330">
          <cell r="AU9330">
            <v>0.93279999999999996</v>
          </cell>
        </row>
        <row r="9331">
          <cell r="AU9331">
            <v>0.93289999999999995</v>
          </cell>
        </row>
        <row r="9332">
          <cell r="AU9332">
            <v>0.93300000000000005</v>
          </cell>
        </row>
        <row r="9333">
          <cell r="AU9333">
            <v>0.93310000000000004</v>
          </cell>
        </row>
        <row r="9334">
          <cell r="AU9334">
            <v>0.93320000000000003</v>
          </cell>
        </row>
        <row r="9335">
          <cell r="AU9335">
            <v>0.93330000000000002</v>
          </cell>
        </row>
        <row r="9336">
          <cell r="AU9336">
            <v>0.93340000000000001</v>
          </cell>
        </row>
        <row r="9337">
          <cell r="AU9337">
            <v>0.9335</v>
          </cell>
        </row>
        <row r="9338">
          <cell r="AU9338">
            <v>0.93359999999999999</v>
          </cell>
        </row>
        <row r="9339">
          <cell r="AU9339">
            <v>0.93369999999999997</v>
          </cell>
        </row>
        <row r="9340">
          <cell r="AU9340">
            <v>0.93379999999999996</v>
          </cell>
        </row>
        <row r="9341">
          <cell r="AU9341">
            <v>0.93389999999999995</v>
          </cell>
        </row>
        <row r="9342">
          <cell r="AU9342">
            <v>0.93400000000000005</v>
          </cell>
        </row>
        <row r="9343">
          <cell r="AU9343">
            <v>0.93410000000000004</v>
          </cell>
        </row>
        <row r="9344">
          <cell r="AU9344">
            <v>0.93420000000000003</v>
          </cell>
        </row>
        <row r="9345">
          <cell r="AU9345">
            <v>0.93430000000000002</v>
          </cell>
        </row>
        <row r="9346">
          <cell r="AU9346">
            <v>0.93440000000000001</v>
          </cell>
        </row>
        <row r="9347">
          <cell r="AU9347">
            <v>0.9345</v>
          </cell>
        </row>
        <row r="9348">
          <cell r="AU9348">
            <v>0.93459999999999999</v>
          </cell>
        </row>
        <row r="9349">
          <cell r="AU9349">
            <v>0.93469999999999998</v>
          </cell>
        </row>
        <row r="9350">
          <cell r="AU9350">
            <v>0.93479999999999996</v>
          </cell>
        </row>
        <row r="9351">
          <cell r="AU9351">
            <v>0.93489999999999995</v>
          </cell>
        </row>
        <row r="9352">
          <cell r="AU9352">
            <v>0.93500000000000005</v>
          </cell>
        </row>
        <row r="9353">
          <cell r="AU9353">
            <v>0.93510000000000004</v>
          </cell>
        </row>
        <row r="9354">
          <cell r="AU9354">
            <v>0.93520000000000003</v>
          </cell>
        </row>
        <row r="9355">
          <cell r="AU9355">
            <v>0.93530000000000002</v>
          </cell>
        </row>
        <row r="9356">
          <cell r="AU9356">
            <v>0.93540000000000001</v>
          </cell>
        </row>
        <row r="9357">
          <cell r="AU9357">
            <v>0.9355</v>
          </cell>
        </row>
        <row r="9358">
          <cell r="AU9358">
            <v>0.93559999999999999</v>
          </cell>
        </row>
        <row r="9359">
          <cell r="AU9359">
            <v>0.93569999999999998</v>
          </cell>
        </row>
        <row r="9360">
          <cell r="AU9360">
            <v>0.93579999999999997</v>
          </cell>
        </row>
        <row r="9361">
          <cell r="AU9361">
            <v>0.93589999999999995</v>
          </cell>
        </row>
        <row r="9362">
          <cell r="AU9362">
            <v>0.93600000000000005</v>
          </cell>
        </row>
        <row r="9363">
          <cell r="AU9363">
            <v>0.93610000000000004</v>
          </cell>
        </row>
        <row r="9364">
          <cell r="AU9364">
            <v>0.93620000000000003</v>
          </cell>
        </row>
        <row r="9365">
          <cell r="AU9365">
            <v>0.93630000000000002</v>
          </cell>
        </row>
        <row r="9366">
          <cell r="AU9366">
            <v>0.93640000000000001</v>
          </cell>
        </row>
        <row r="9367">
          <cell r="AU9367">
            <v>0.9365</v>
          </cell>
        </row>
        <row r="9368">
          <cell r="AU9368">
            <v>0.93659999999999999</v>
          </cell>
        </row>
        <row r="9369">
          <cell r="AU9369">
            <v>0.93669999999999998</v>
          </cell>
        </row>
        <row r="9370">
          <cell r="AU9370">
            <v>0.93679999999999997</v>
          </cell>
        </row>
        <row r="9371">
          <cell r="AU9371">
            <v>0.93689999999999996</v>
          </cell>
        </row>
        <row r="9372">
          <cell r="AU9372">
            <v>0.93700000000000006</v>
          </cell>
        </row>
        <row r="9373">
          <cell r="AU9373">
            <v>0.93710000000000004</v>
          </cell>
        </row>
        <row r="9374">
          <cell r="AU9374">
            <v>0.93720000000000003</v>
          </cell>
        </row>
        <row r="9375">
          <cell r="AU9375">
            <v>0.93730000000000002</v>
          </cell>
        </row>
        <row r="9376">
          <cell r="AU9376">
            <v>0.93740000000000001</v>
          </cell>
        </row>
        <row r="9377">
          <cell r="AU9377">
            <v>0.9375</v>
          </cell>
        </row>
        <row r="9378">
          <cell r="AU9378">
            <v>0.93759999999999999</v>
          </cell>
        </row>
        <row r="9379">
          <cell r="AU9379">
            <v>0.93769999999999998</v>
          </cell>
        </row>
        <row r="9380">
          <cell r="AU9380">
            <v>0.93779999999999997</v>
          </cell>
        </row>
        <row r="9381">
          <cell r="AU9381">
            <v>0.93789999999999996</v>
          </cell>
        </row>
        <row r="9382">
          <cell r="AU9382">
            <v>0.93799999999999994</v>
          </cell>
        </row>
        <row r="9383">
          <cell r="AU9383">
            <v>0.93810000000000004</v>
          </cell>
        </row>
        <row r="9384">
          <cell r="AU9384">
            <v>0.93820000000000003</v>
          </cell>
        </row>
        <row r="9385">
          <cell r="AU9385">
            <v>0.93830000000000002</v>
          </cell>
        </row>
        <row r="9386">
          <cell r="AU9386">
            <v>0.93840000000000001</v>
          </cell>
        </row>
        <row r="9387">
          <cell r="AU9387">
            <v>0.9385</v>
          </cell>
        </row>
        <row r="9388">
          <cell r="AU9388">
            <v>0.93859999999999999</v>
          </cell>
        </row>
        <row r="9389">
          <cell r="AU9389">
            <v>0.93869999999999998</v>
          </cell>
        </row>
        <row r="9390">
          <cell r="AU9390">
            <v>0.93879999999999997</v>
          </cell>
        </row>
        <row r="9391">
          <cell r="AU9391">
            <v>0.93889999999999996</v>
          </cell>
        </row>
        <row r="9392">
          <cell r="AU9392">
            <v>0.93899999999999995</v>
          </cell>
        </row>
        <row r="9393">
          <cell r="AU9393">
            <v>0.93910000000000005</v>
          </cell>
        </row>
        <row r="9394">
          <cell r="AU9394">
            <v>0.93920000000000003</v>
          </cell>
        </row>
        <row r="9395">
          <cell r="AU9395">
            <v>0.93930000000000002</v>
          </cell>
        </row>
        <row r="9396">
          <cell r="AU9396">
            <v>0.93940000000000001</v>
          </cell>
        </row>
        <row r="9397">
          <cell r="AU9397">
            <v>0.9395</v>
          </cell>
        </row>
        <row r="9398">
          <cell r="AU9398">
            <v>0.93959999999999999</v>
          </cell>
        </row>
        <row r="9399">
          <cell r="AU9399">
            <v>0.93969999999999998</v>
          </cell>
        </row>
        <row r="9400">
          <cell r="AU9400">
            <v>0.93979999999999997</v>
          </cell>
        </row>
        <row r="9401">
          <cell r="AU9401">
            <v>0.93989999999999996</v>
          </cell>
        </row>
        <row r="9402">
          <cell r="AU9402">
            <v>0.94</v>
          </cell>
        </row>
        <row r="9403">
          <cell r="AU9403">
            <v>0.94010000000000005</v>
          </cell>
        </row>
        <row r="9404">
          <cell r="AU9404">
            <v>0.94020000000000004</v>
          </cell>
        </row>
        <row r="9405">
          <cell r="AU9405">
            <v>0.94030000000000002</v>
          </cell>
        </row>
        <row r="9406">
          <cell r="AU9406">
            <v>0.94040000000000001</v>
          </cell>
        </row>
        <row r="9407">
          <cell r="AU9407">
            <v>0.9405</v>
          </cell>
        </row>
        <row r="9408">
          <cell r="AU9408">
            <v>0.94059999999999999</v>
          </cell>
        </row>
        <row r="9409">
          <cell r="AU9409">
            <v>0.94069999999999998</v>
          </cell>
        </row>
        <row r="9410">
          <cell r="AU9410">
            <v>0.94079999999999997</v>
          </cell>
        </row>
        <row r="9411">
          <cell r="AU9411">
            <v>0.94089999999999996</v>
          </cell>
        </row>
        <row r="9412">
          <cell r="AU9412">
            <v>0.94099999999999995</v>
          </cell>
        </row>
        <row r="9413">
          <cell r="AU9413">
            <v>0.94110000000000005</v>
          </cell>
        </row>
        <row r="9414">
          <cell r="AU9414">
            <v>0.94120000000000004</v>
          </cell>
        </row>
        <row r="9415">
          <cell r="AU9415">
            <v>0.94130000000000003</v>
          </cell>
        </row>
        <row r="9416">
          <cell r="AU9416">
            <v>0.94140000000000001</v>
          </cell>
        </row>
        <row r="9417">
          <cell r="AU9417">
            <v>0.9415</v>
          </cell>
        </row>
        <row r="9418">
          <cell r="AU9418">
            <v>0.94159999999999999</v>
          </cell>
        </row>
        <row r="9419">
          <cell r="AU9419">
            <v>0.94169999999999998</v>
          </cell>
        </row>
        <row r="9420">
          <cell r="AU9420">
            <v>0.94179999999999997</v>
          </cell>
        </row>
        <row r="9421">
          <cell r="AU9421">
            <v>0.94189999999999996</v>
          </cell>
        </row>
        <row r="9422">
          <cell r="AU9422">
            <v>0.94199999999999995</v>
          </cell>
        </row>
        <row r="9423">
          <cell r="AU9423">
            <v>0.94210000000000005</v>
          </cell>
        </row>
        <row r="9424">
          <cell r="AU9424">
            <v>0.94220000000000004</v>
          </cell>
        </row>
        <row r="9425">
          <cell r="AU9425">
            <v>0.94230000000000003</v>
          </cell>
        </row>
        <row r="9426">
          <cell r="AU9426">
            <v>0.94240000000000002</v>
          </cell>
        </row>
        <row r="9427">
          <cell r="AU9427">
            <v>0.9425</v>
          </cell>
        </row>
        <row r="9428">
          <cell r="AU9428">
            <v>0.94259999999999999</v>
          </cell>
        </row>
        <row r="9429">
          <cell r="AU9429">
            <v>0.94269999999999998</v>
          </cell>
        </row>
        <row r="9430">
          <cell r="AU9430">
            <v>0.94279999999999997</v>
          </cell>
        </row>
        <row r="9431">
          <cell r="AU9431">
            <v>0.94289999999999996</v>
          </cell>
        </row>
        <row r="9432">
          <cell r="AU9432">
            <v>0.94299999999999995</v>
          </cell>
        </row>
        <row r="9433">
          <cell r="AU9433">
            <v>0.94310000000000005</v>
          </cell>
        </row>
        <row r="9434">
          <cell r="AU9434">
            <v>0.94320000000000004</v>
          </cell>
        </row>
        <row r="9435">
          <cell r="AU9435">
            <v>0.94330000000000003</v>
          </cell>
        </row>
        <row r="9436">
          <cell r="AU9436">
            <v>0.94340000000000002</v>
          </cell>
        </row>
        <row r="9437">
          <cell r="AU9437">
            <v>0.94350000000000001</v>
          </cell>
        </row>
        <row r="9438">
          <cell r="AU9438">
            <v>0.94359999999999999</v>
          </cell>
        </row>
        <row r="9439">
          <cell r="AU9439">
            <v>0.94369999999999998</v>
          </cell>
        </row>
        <row r="9440">
          <cell r="AU9440">
            <v>0.94379999999999997</v>
          </cell>
        </row>
        <row r="9441">
          <cell r="AU9441">
            <v>0.94389999999999996</v>
          </cell>
        </row>
        <row r="9442">
          <cell r="AU9442">
            <v>0.94399999999999995</v>
          </cell>
        </row>
        <row r="9443">
          <cell r="AU9443">
            <v>0.94410000000000005</v>
          </cell>
        </row>
        <row r="9444">
          <cell r="AU9444">
            <v>0.94420000000000004</v>
          </cell>
        </row>
        <row r="9445">
          <cell r="AU9445">
            <v>0.94430000000000003</v>
          </cell>
        </row>
        <row r="9446">
          <cell r="AU9446">
            <v>0.94440000000000002</v>
          </cell>
        </row>
        <row r="9447">
          <cell r="AU9447">
            <v>0.94450000000000001</v>
          </cell>
        </row>
        <row r="9448">
          <cell r="AU9448">
            <v>0.9446</v>
          </cell>
        </row>
        <row r="9449">
          <cell r="AU9449">
            <v>0.94469999999999998</v>
          </cell>
        </row>
        <row r="9450">
          <cell r="AU9450">
            <v>0.94479999999999997</v>
          </cell>
        </row>
        <row r="9451">
          <cell r="AU9451">
            <v>0.94489999999999996</v>
          </cell>
        </row>
        <row r="9452">
          <cell r="AU9452">
            <v>0.94499999999999995</v>
          </cell>
        </row>
        <row r="9453">
          <cell r="AU9453">
            <v>0.94510000000000005</v>
          </cell>
        </row>
        <row r="9454">
          <cell r="AU9454">
            <v>0.94520000000000004</v>
          </cell>
        </row>
        <row r="9455">
          <cell r="AU9455">
            <v>0.94530000000000003</v>
          </cell>
        </row>
        <row r="9456">
          <cell r="AU9456">
            <v>0.94540000000000002</v>
          </cell>
        </row>
        <row r="9457">
          <cell r="AU9457">
            <v>0.94550000000000001</v>
          </cell>
        </row>
        <row r="9458">
          <cell r="AU9458">
            <v>0.9456</v>
          </cell>
        </row>
        <row r="9459">
          <cell r="AU9459">
            <v>0.94569999999999999</v>
          </cell>
        </row>
        <row r="9460">
          <cell r="AU9460">
            <v>0.94579999999999997</v>
          </cell>
        </row>
        <row r="9461">
          <cell r="AU9461">
            <v>0.94589999999999996</v>
          </cell>
        </row>
        <row r="9462">
          <cell r="AU9462">
            <v>0.94599999999999995</v>
          </cell>
        </row>
        <row r="9463">
          <cell r="AU9463">
            <v>0.94610000000000005</v>
          </cell>
        </row>
        <row r="9464">
          <cell r="AU9464">
            <v>0.94620000000000004</v>
          </cell>
        </row>
        <row r="9465">
          <cell r="AU9465">
            <v>0.94630000000000003</v>
          </cell>
        </row>
        <row r="9466">
          <cell r="AU9466">
            <v>0.94640000000000002</v>
          </cell>
        </row>
        <row r="9467">
          <cell r="AU9467">
            <v>0.94650000000000001</v>
          </cell>
        </row>
        <row r="9468">
          <cell r="AU9468">
            <v>0.9466</v>
          </cell>
        </row>
        <row r="9469">
          <cell r="AU9469">
            <v>0.94669999999999999</v>
          </cell>
        </row>
        <row r="9470">
          <cell r="AU9470">
            <v>0.94679999999999997</v>
          </cell>
        </row>
        <row r="9471">
          <cell r="AU9471">
            <v>0.94689999999999996</v>
          </cell>
        </row>
        <row r="9472">
          <cell r="AU9472">
            <v>0.94699999999999995</v>
          </cell>
        </row>
        <row r="9473">
          <cell r="AU9473">
            <v>0.94710000000000005</v>
          </cell>
        </row>
        <row r="9474">
          <cell r="AU9474">
            <v>0.94720000000000004</v>
          </cell>
        </row>
        <row r="9475">
          <cell r="AU9475">
            <v>0.94730000000000003</v>
          </cell>
        </row>
        <row r="9476">
          <cell r="AU9476">
            <v>0.94740000000000002</v>
          </cell>
        </row>
        <row r="9477">
          <cell r="AU9477">
            <v>0.94750000000000001</v>
          </cell>
        </row>
        <row r="9478">
          <cell r="AU9478">
            <v>0.9476</v>
          </cell>
        </row>
        <row r="9479">
          <cell r="AU9479">
            <v>0.94769999999999999</v>
          </cell>
        </row>
        <row r="9480">
          <cell r="AU9480">
            <v>0.94779999999999998</v>
          </cell>
        </row>
        <row r="9481">
          <cell r="AU9481">
            <v>0.94789999999999996</v>
          </cell>
        </row>
        <row r="9482">
          <cell r="AU9482">
            <v>0.94799999999999995</v>
          </cell>
        </row>
        <row r="9483">
          <cell r="AU9483">
            <v>0.94810000000000005</v>
          </cell>
        </row>
        <row r="9484">
          <cell r="AU9484">
            <v>0.94820000000000004</v>
          </cell>
        </row>
        <row r="9485">
          <cell r="AU9485">
            <v>0.94830000000000003</v>
          </cell>
        </row>
        <row r="9486">
          <cell r="AU9486">
            <v>0.94840000000000002</v>
          </cell>
        </row>
        <row r="9487">
          <cell r="AU9487">
            <v>0.94850000000000001</v>
          </cell>
        </row>
        <row r="9488">
          <cell r="AU9488">
            <v>0.9486</v>
          </cell>
        </row>
        <row r="9489">
          <cell r="AU9489">
            <v>0.94869999999999999</v>
          </cell>
        </row>
        <row r="9490">
          <cell r="AU9490">
            <v>0.94879999999999998</v>
          </cell>
        </row>
        <row r="9491">
          <cell r="AU9491">
            <v>0.94889999999999997</v>
          </cell>
        </row>
        <row r="9492">
          <cell r="AU9492">
            <v>0.94899999999999995</v>
          </cell>
        </row>
        <row r="9493">
          <cell r="AU9493">
            <v>0.94910000000000005</v>
          </cell>
        </row>
        <row r="9494">
          <cell r="AU9494">
            <v>0.94920000000000004</v>
          </cell>
        </row>
        <row r="9495">
          <cell r="AU9495">
            <v>0.94930000000000003</v>
          </cell>
        </row>
        <row r="9496">
          <cell r="AU9496">
            <v>0.94940000000000002</v>
          </cell>
        </row>
        <row r="9497">
          <cell r="AU9497">
            <v>0.94950000000000001</v>
          </cell>
        </row>
        <row r="9498">
          <cell r="AU9498">
            <v>0.9496</v>
          </cell>
        </row>
        <row r="9499">
          <cell r="AU9499">
            <v>0.94969999999999999</v>
          </cell>
        </row>
        <row r="9500">
          <cell r="AU9500">
            <v>0.94979999999999998</v>
          </cell>
        </row>
        <row r="9501">
          <cell r="AU9501">
            <v>0.94989999999999997</v>
          </cell>
        </row>
        <row r="9502">
          <cell r="AU9502">
            <v>0.95</v>
          </cell>
        </row>
        <row r="9503">
          <cell r="AU9503">
            <v>0.95009999999999994</v>
          </cell>
        </row>
        <row r="9504">
          <cell r="AU9504">
            <v>0.95020000000000004</v>
          </cell>
        </row>
        <row r="9505">
          <cell r="AU9505">
            <v>0.95030000000000003</v>
          </cell>
        </row>
        <row r="9506">
          <cell r="AU9506">
            <v>0.95040000000000002</v>
          </cell>
        </row>
        <row r="9507">
          <cell r="AU9507">
            <v>0.95050000000000001</v>
          </cell>
        </row>
        <row r="9508">
          <cell r="AU9508">
            <v>0.9506</v>
          </cell>
        </row>
        <row r="9509">
          <cell r="AU9509">
            <v>0.95069999999999999</v>
          </cell>
        </row>
        <row r="9510">
          <cell r="AU9510">
            <v>0.95079999999999998</v>
          </cell>
        </row>
        <row r="9511">
          <cell r="AU9511">
            <v>0.95089999999999997</v>
          </cell>
        </row>
        <row r="9512">
          <cell r="AU9512">
            <v>0.95099999999999996</v>
          </cell>
        </row>
        <row r="9513">
          <cell r="AU9513">
            <v>0.95109999999999995</v>
          </cell>
        </row>
        <row r="9514">
          <cell r="AU9514">
            <v>0.95120000000000005</v>
          </cell>
        </row>
        <row r="9515">
          <cell r="AU9515">
            <v>0.95130000000000003</v>
          </cell>
        </row>
        <row r="9516">
          <cell r="AU9516">
            <v>0.95140000000000002</v>
          </cell>
        </row>
        <row r="9517">
          <cell r="AU9517">
            <v>0.95150000000000001</v>
          </cell>
        </row>
        <row r="9518">
          <cell r="AU9518">
            <v>0.9516</v>
          </cell>
        </row>
        <row r="9519">
          <cell r="AU9519">
            <v>0.95169999999999999</v>
          </cell>
        </row>
        <row r="9520">
          <cell r="AU9520">
            <v>0.95179999999999998</v>
          </cell>
        </row>
        <row r="9521">
          <cell r="AU9521">
            <v>0.95189999999999997</v>
          </cell>
        </row>
        <row r="9522">
          <cell r="AU9522">
            <v>0.95199999999999996</v>
          </cell>
        </row>
        <row r="9523">
          <cell r="AU9523">
            <v>0.95209999999999995</v>
          </cell>
        </row>
        <row r="9524">
          <cell r="AU9524">
            <v>0.95220000000000005</v>
          </cell>
        </row>
        <row r="9525">
          <cell r="AU9525">
            <v>0.95230000000000004</v>
          </cell>
        </row>
        <row r="9526">
          <cell r="AU9526">
            <v>0.95240000000000002</v>
          </cell>
        </row>
        <row r="9527">
          <cell r="AU9527">
            <v>0.95250000000000001</v>
          </cell>
        </row>
        <row r="9528">
          <cell r="AU9528">
            <v>0.9526</v>
          </cell>
        </row>
        <row r="9529">
          <cell r="AU9529">
            <v>0.95269999999999999</v>
          </cell>
        </row>
        <row r="9530">
          <cell r="AU9530">
            <v>0.95279999999999998</v>
          </cell>
        </row>
        <row r="9531">
          <cell r="AU9531">
            <v>0.95289999999999997</v>
          </cell>
        </row>
        <row r="9532">
          <cell r="AU9532">
            <v>0.95299999999999996</v>
          </cell>
        </row>
        <row r="9533">
          <cell r="AU9533">
            <v>0.95309999999999995</v>
          </cell>
        </row>
        <row r="9534">
          <cell r="AU9534">
            <v>0.95320000000000005</v>
          </cell>
        </row>
        <row r="9535">
          <cell r="AU9535">
            <v>0.95330000000000004</v>
          </cell>
        </row>
        <row r="9536">
          <cell r="AU9536">
            <v>0.95340000000000003</v>
          </cell>
        </row>
        <row r="9537">
          <cell r="AU9537">
            <v>0.95350000000000001</v>
          </cell>
        </row>
        <row r="9538">
          <cell r="AU9538">
            <v>0.9536</v>
          </cell>
        </row>
        <row r="9539">
          <cell r="AU9539">
            <v>0.95369999999999999</v>
          </cell>
        </row>
        <row r="9540">
          <cell r="AU9540">
            <v>0.95379999999999998</v>
          </cell>
        </row>
        <row r="9541">
          <cell r="AU9541">
            <v>0.95389999999999997</v>
          </cell>
        </row>
        <row r="9542">
          <cell r="AU9542">
            <v>0.95399999999999996</v>
          </cell>
        </row>
        <row r="9543">
          <cell r="AU9543">
            <v>0.95409999999999995</v>
          </cell>
        </row>
        <row r="9544">
          <cell r="AU9544">
            <v>0.95420000000000005</v>
          </cell>
        </row>
        <row r="9545">
          <cell r="AU9545">
            <v>0.95430000000000004</v>
          </cell>
        </row>
        <row r="9546">
          <cell r="AU9546">
            <v>0.95440000000000003</v>
          </cell>
        </row>
        <row r="9547">
          <cell r="AU9547">
            <v>0.95450000000000002</v>
          </cell>
        </row>
        <row r="9548">
          <cell r="AU9548">
            <v>0.9546</v>
          </cell>
        </row>
        <row r="9549">
          <cell r="AU9549">
            <v>0.95469999999999999</v>
          </cell>
        </row>
        <row r="9550">
          <cell r="AU9550">
            <v>0.95479999999999998</v>
          </cell>
        </row>
        <row r="9551">
          <cell r="AU9551">
            <v>0.95489999999999997</v>
          </cell>
        </row>
        <row r="9552">
          <cell r="AU9552">
            <v>0.95499999999999996</v>
          </cell>
        </row>
        <row r="9553">
          <cell r="AU9553">
            <v>0.95509999999999995</v>
          </cell>
        </row>
        <row r="9554">
          <cell r="AU9554">
            <v>0.95520000000000005</v>
          </cell>
        </row>
        <row r="9555">
          <cell r="AU9555">
            <v>0.95530000000000004</v>
          </cell>
        </row>
        <row r="9556">
          <cell r="AU9556">
            <v>0.95540000000000003</v>
          </cell>
        </row>
        <row r="9557">
          <cell r="AU9557">
            <v>0.95550000000000002</v>
          </cell>
        </row>
        <row r="9558">
          <cell r="AU9558">
            <v>0.9556</v>
          </cell>
        </row>
        <row r="9559">
          <cell r="AU9559">
            <v>0.95569999999999999</v>
          </cell>
        </row>
        <row r="9560">
          <cell r="AU9560">
            <v>0.95579999999999998</v>
          </cell>
        </row>
        <row r="9561">
          <cell r="AU9561">
            <v>0.95589999999999997</v>
          </cell>
        </row>
        <row r="9562">
          <cell r="AU9562">
            <v>0.95599999999999996</v>
          </cell>
        </row>
        <row r="9563">
          <cell r="AU9563">
            <v>0.95609999999999995</v>
          </cell>
        </row>
        <row r="9564">
          <cell r="AU9564">
            <v>0.95620000000000005</v>
          </cell>
        </row>
        <row r="9565">
          <cell r="AU9565">
            <v>0.95630000000000004</v>
          </cell>
        </row>
        <row r="9566">
          <cell r="AU9566">
            <v>0.95640000000000003</v>
          </cell>
        </row>
        <row r="9567">
          <cell r="AU9567">
            <v>0.95650000000000002</v>
          </cell>
        </row>
        <row r="9568">
          <cell r="AU9568">
            <v>0.95660000000000001</v>
          </cell>
        </row>
        <row r="9569">
          <cell r="AU9569">
            <v>0.95669999999999999</v>
          </cell>
        </row>
        <row r="9570">
          <cell r="AU9570">
            <v>0.95679999999999998</v>
          </cell>
        </row>
        <row r="9571">
          <cell r="AU9571">
            <v>0.95689999999999997</v>
          </cell>
        </row>
        <row r="9572">
          <cell r="AU9572">
            <v>0.95699999999999996</v>
          </cell>
        </row>
        <row r="9573">
          <cell r="AU9573">
            <v>0.95709999999999995</v>
          </cell>
        </row>
        <row r="9574">
          <cell r="AU9574">
            <v>0.95720000000000005</v>
          </cell>
        </row>
        <row r="9575">
          <cell r="AU9575">
            <v>0.95730000000000004</v>
          </cell>
        </row>
        <row r="9576">
          <cell r="AU9576">
            <v>0.95740000000000003</v>
          </cell>
        </row>
        <row r="9577">
          <cell r="AU9577">
            <v>0.95750000000000002</v>
          </cell>
        </row>
        <row r="9578">
          <cell r="AU9578">
            <v>0.95760000000000001</v>
          </cell>
        </row>
        <row r="9579">
          <cell r="AU9579">
            <v>0.9577</v>
          </cell>
        </row>
        <row r="9580">
          <cell r="AU9580">
            <v>0.95779999999999998</v>
          </cell>
        </row>
        <row r="9581">
          <cell r="AU9581">
            <v>0.95789999999999997</v>
          </cell>
        </row>
        <row r="9582">
          <cell r="AU9582">
            <v>0.95799999999999996</v>
          </cell>
        </row>
        <row r="9583">
          <cell r="AU9583">
            <v>0.95809999999999995</v>
          </cell>
        </row>
        <row r="9584">
          <cell r="AU9584">
            <v>0.95820000000000005</v>
          </cell>
        </row>
        <row r="9585">
          <cell r="AU9585">
            <v>0.95830000000000004</v>
          </cell>
        </row>
        <row r="9586">
          <cell r="AU9586">
            <v>0.95840000000000003</v>
          </cell>
        </row>
        <row r="9587">
          <cell r="AU9587">
            <v>0.95850000000000002</v>
          </cell>
        </row>
        <row r="9588">
          <cell r="AU9588">
            <v>0.95860000000000001</v>
          </cell>
        </row>
        <row r="9589">
          <cell r="AU9589">
            <v>0.9587</v>
          </cell>
        </row>
        <row r="9590">
          <cell r="AU9590">
            <v>0.95879999999999999</v>
          </cell>
        </row>
        <row r="9591">
          <cell r="AU9591">
            <v>0.95889999999999997</v>
          </cell>
        </row>
        <row r="9592">
          <cell r="AU9592">
            <v>0.95899999999999996</v>
          </cell>
        </row>
        <row r="9593">
          <cell r="AU9593">
            <v>0.95909999999999995</v>
          </cell>
        </row>
        <row r="9594">
          <cell r="AU9594">
            <v>0.95920000000000005</v>
          </cell>
        </row>
        <row r="9595">
          <cell r="AU9595">
            <v>0.95930000000000004</v>
          </cell>
        </row>
        <row r="9596">
          <cell r="AU9596">
            <v>0.95940000000000003</v>
          </cell>
        </row>
        <row r="9597">
          <cell r="AU9597">
            <v>0.95950000000000002</v>
          </cell>
        </row>
        <row r="9598">
          <cell r="AU9598">
            <v>0.95960000000000001</v>
          </cell>
        </row>
        <row r="9599">
          <cell r="AU9599">
            <v>0.9597</v>
          </cell>
        </row>
        <row r="9600">
          <cell r="AU9600">
            <v>0.95979999999999999</v>
          </cell>
        </row>
        <row r="9601">
          <cell r="AU9601">
            <v>0.95989999999999998</v>
          </cell>
        </row>
        <row r="9602">
          <cell r="AU9602">
            <v>0.96</v>
          </cell>
        </row>
        <row r="9603">
          <cell r="AU9603">
            <v>0.96009999999999995</v>
          </cell>
        </row>
        <row r="9604">
          <cell r="AU9604">
            <v>0.96020000000000005</v>
          </cell>
        </row>
        <row r="9605">
          <cell r="AU9605">
            <v>0.96030000000000004</v>
          </cell>
        </row>
        <row r="9606">
          <cell r="AU9606">
            <v>0.96040000000000003</v>
          </cell>
        </row>
        <row r="9607">
          <cell r="AU9607">
            <v>0.96050000000000002</v>
          </cell>
        </row>
        <row r="9608">
          <cell r="AU9608">
            <v>0.96060000000000001</v>
          </cell>
        </row>
        <row r="9609">
          <cell r="AU9609">
            <v>0.9607</v>
          </cell>
        </row>
        <row r="9610">
          <cell r="AU9610">
            <v>0.96079999999999999</v>
          </cell>
        </row>
        <row r="9611">
          <cell r="AU9611">
            <v>0.96089999999999998</v>
          </cell>
        </row>
        <row r="9612">
          <cell r="AU9612">
            <v>0.96099999999999997</v>
          </cell>
        </row>
        <row r="9613">
          <cell r="AU9613">
            <v>0.96109999999999995</v>
          </cell>
        </row>
        <row r="9614">
          <cell r="AU9614">
            <v>0.96120000000000005</v>
          </cell>
        </row>
        <row r="9615">
          <cell r="AU9615">
            <v>0.96130000000000004</v>
          </cell>
        </row>
        <row r="9616">
          <cell r="AU9616">
            <v>0.96140000000000003</v>
          </cell>
        </row>
        <row r="9617">
          <cell r="AU9617">
            <v>0.96150000000000002</v>
          </cell>
        </row>
        <row r="9618">
          <cell r="AU9618">
            <v>0.96160000000000001</v>
          </cell>
        </row>
        <row r="9619">
          <cell r="AU9619">
            <v>0.9617</v>
          </cell>
        </row>
        <row r="9620">
          <cell r="AU9620">
            <v>0.96179999999999999</v>
          </cell>
        </row>
        <row r="9621">
          <cell r="AU9621">
            <v>0.96189999999999998</v>
          </cell>
        </row>
        <row r="9622">
          <cell r="AU9622">
            <v>0.96199999999999997</v>
          </cell>
        </row>
        <row r="9623">
          <cell r="AU9623">
            <v>0.96209999999999996</v>
          </cell>
        </row>
        <row r="9624">
          <cell r="AU9624">
            <v>0.96220000000000006</v>
          </cell>
        </row>
        <row r="9625">
          <cell r="AU9625">
            <v>0.96230000000000004</v>
          </cell>
        </row>
        <row r="9626">
          <cell r="AU9626">
            <v>0.96240000000000003</v>
          </cell>
        </row>
        <row r="9627">
          <cell r="AU9627">
            <v>0.96250000000000002</v>
          </cell>
        </row>
        <row r="9628">
          <cell r="AU9628">
            <v>0.96260000000000001</v>
          </cell>
        </row>
        <row r="9629">
          <cell r="AU9629">
            <v>0.9627</v>
          </cell>
        </row>
        <row r="9630">
          <cell r="AU9630">
            <v>0.96279999999999999</v>
          </cell>
        </row>
        <row r="9631">
          <cell r="AU9631">
            <v>0.96289999999999998</v>
          </cell>
        </row>
        <row r="9632">
          <cell r="AU9632">
            <v>0.96299999999999997</v>
          </cell>
        </row>
        <row r="9633">
          <cell r="AU9633">
            <v>0.96309999999999996</v>
          </cell>
        </row>
        <row r="9634">
          <cell r="AU9634">
            <v>0.96319999999999995</v>
          </cell>
        </row>
        <row r="9635">
          <cell r="AU9635">
            <v>0.96330000000000005</v>
          </cell>
        </row>
        <row r="9636">
          <cell r="AU9636">
            <v>0.96340000000000003</v>
          </cell>
        </row>
        <row r="9637">
          <cell r="AU9637">
            <v>0.96350000000000002</v>
          </cell>
        </row>
        <row r="9638">
          <cell r="AU9638">
            <v>0.96360000000000001</v>
          </cell>
        </row>
        <row r="9639">
          <cell r="AU9639">
            <v>0.9637</v>
          </cell>
        </row>
        <row r="9640">
          <cell r="AU9640">
            <v>0.96379999999999999</v>
          </cell>
        </row>
        <row r="9641">
          <cell r="AU9641">
            <v>0.96389999999999998</v>
          </cell>
        </row>
        <row r="9642">
          <cell r="AU9642">
            <v>0.96399999999999997</v>
          </cell>
        </row>
        <row r="9643">
          <cell r="AU9643">
            <v>0.96409999999999996</v>
          </cell>
        </row>
        <row r="9644">
          <cell r="AU9644">
            <v>0.96419999999999995</v>
          </cell>
        </row>
        <row r="9645">
          <cell r="AU9645">
            <v>0.96430000000000005</v>
          </cell>
        </row>
        <row r="9646">
          <cell r="AU9646">
            <v>0.96440000000000003</v>
          </cell>
        </row>
        <row r="9647">
          <cell r="AU9647">
            <v>0.96450000000000002</v>
          </cell>
        </row>
        <row r="9648">
          <cell r="AU9648">
            <v>0.96460000000000001</v>
          </cell>
        </row>
        <row r="9649">
          <cell r="AU9649">
            <v>0.9647</v>
          </cell>
        </row>
        <row r="9650">
          <cell r="AU9650">
            <v>0.96479999999999999</v>
          </cell>
        </row>
        <row r="9651">
          <cell r="AU9651">
            <v>0.96489999999999998</v>
          </cell>
        </row>
        <row r="9652">
          <cell r="AU9652">
            <v>0.96499999999999997</v>
          </cell>
        </row>
        <row r="9653">
          <cell r="AU9653">
            <v>0.96509999999999996</v>
          </cell>
        </row>
        <row r="9654">
          <cell r="AU9654">
            <v>0.96519999999999995</v>
          </cell>
        </row>
        <row r="9655">
          <cell r="AU9655">
            <v>0.96530000000000005</v>
          </cell>
        </row>
        <row r="9656">
          <cell r="AU9656">
            <v>0.96540000000000004</v>
          </cell>
        </row>
        <row r="9657">
          <cell r="AU9657">
            <v>0.96550000000000002</v>
          </cell>
        </row>
        <row r="9658">
          <cell r="AU9658">
            <v>0.96560000000000001</v>
          </cell>
        </row>
        <row r="9659">
          <cell r="AU9659">
            <v>0.9657</v>
          </cell>
        </row>
        <row r="9660">
          <cell r="AU9660">
            <v>0.96579999999999999</v>
          </cell>
        </row>
        <row r="9661">
          <cell r="AU9661">
            <v>0.96589999999999998</v>
          </cell>
        </row>
        <row r="9662">
          <cell r="AU9662">
            <v>0.96599999999999997</v>
          </cell>
        </row>
        <row r="9663">
          <cell r="AU9663">
            <v>0.96609999999999996</v>
          </cell>
        </row>
        <row r="9664">
          <cell r="AU9664">
            <v>0.96619999999999995</v>
          </cell>
        </row>
        <row r="9665">
          <cell r="AU9665">
            <v>0.96630000000000005</v>
          </cell>
        </row>
        <row r="9666">
          <cell r="AU9666">
            <v>0.96640000000000004</v>
          </cell>
        </row>
        <row r="9667">
          <cell r="AU9667">
            <v>0.96650000000000003</v>
          </cell>
        </row>
        <row r="9668">
          <cell r="AU9668">
            <v>0.96660000000000001</v>
          </cell>
        </row>
        <row r="9669">
          <cell r="AU9669">
            <v>0.9667</v>
          </cell>
        </row>
        <row r="9670">
          <cell r="AU9670">
            <v>0.96679999999999999</v>
          </cell>
        </row>
        <row r="9671">
          <cell r="AU9671">
            <v>0.96689999999999998</v>
          </cell>
        </row>
        <row r="9672">
          <cell r="AU9672">
            <v>0.96699999999999997</v>
          </cell>
        </row>
        <row r="9673">
          <cell r="AU9673">
            <v>0.96709999999999996</v>
          </cell>
        </row>
        <row r="9674">
          <cell r="AU9674">
            <v>0.96719999999999995</v>
          </cell>
        </row>
        <row r="9675">
          <cell r="AU9675">
            <v>0.96730000000000005</v>
          </cell>
        </row>
        <row r="9676">
          <cell r="AU9676">
            <v>0.96740000000000004</v>
          </cell>
        </row>
        <row r="9677">
          <cell r="AU9677">
            <v>0.96750000000000003</v>
          </cell>
        </row>
        <row r="9678">
          <cell r="AU9678">
            <v>0.96760000000000002</v>
          </cell>
        </row>
        <row r="9679">
          <cell r="AU9679">
            <v>0.9677</v>
          </cell>
        </row>
        <row r="9680">
          <cell r="AU9680">
            <v>0.96779999999999999</v>
          </cell>
        </row>
        <row r="9681">
          <cell r="AU9681">
            <v>0.96789999999999998</v>
          </cell>
        </row>
        <row r="9682">
          <cell r="AU9682">
            <v>0.96799999999999997</v>
          </cell>
        </row>
        <row r="9683">
          <cell r="AU9683">
            <v>0.96809999999999996</v>
          </cell>
        </row>
        <row r="9684">
          <cell r="AU9684">
            <v>0.96819999999999995</v>
          </cell>
        </row>
        <row r="9685">
          <cell r="AU9685">
            <v>0.96830000000000005</v>
          </cell>
        </row>
        <row r="9686">
          <cell r="AU9686">
            <v>0.96840000000000004</v>
          </cell>
        </row>
        <row r="9687">
          <cell r="AU9687">
            <v>0.96850000000000003</v>
          </cell>
        </row>
        <row r="9688">
          <cell r="AU9688">
            <v>0.96860000000000002</v>
          </cell>
        </row>
        <row r="9689">
          <cell r="AU9689">
            <v>0.96870000000000001</v>
          </cell>
        </row>
        <row r="9690">
          <cell r="AU9690">
            <v>0.96879999999999999</v>
          </cell>
        </row>
        <row r="9691">
          <cell r="AU9691">
            <v>0.96889999999999998</v>
          </cell>
        </row>
        <row r="9692">
          <cell r="AU9692">
            <v>0.96899999999999997</v>
          </cell>
        </row>
        <row r="9693">
          <cell r="AU9693">
            <v>0.96909999999999996</v>
          </cell>
        </row>
        <row r="9694">
          <cell r="AU9694">
            <v>0.96919999999999995</v>
          </cell>
        </row>
        <row r="9695">
          <cell r="AU9695">
            <v>0.96930000000000005</v>
          </cell>
        </row>
        <row r="9696">
          <cell r="AU9696">
            <v>0.96940000000000004</v>
          </cell>
        </row>
        <row r="9697">
          <cell r="AU9697">
            <v>0.96950000000000003</v>
          </cell>
        </row>
        <row r="9698">
          <cell r="AU9698">
            <v>0.96960000000000002</v>
          </cell>
        </row>
        <row r="9699">
          <cell r="AU9699">
            <v>0.96970000000000001</v>
          </cell>
        </row>
        <row r="9700">
          <cell r="AU9700">
            <v>0.9698</v>
          </cell>
        </row>
        <row r="9701">
          <cell r="AU9701">
            <v>0.96989999999999998</v>
          </cell>
        </row>
        <row r="9702">
          <cell r="AU9702">
            <v>0.97</v>
          </cell>
        </row>
        <row r="9703">
          <cell r="AU9703">
            <v>0.97009999999999996</v>
          </cell>
        </row>
        <row r="9704">
          <cell r="AU9704">
            <v>0.97019999999999995</v>
          </cell>
        </row>
        <row r="9705">
          <cell r="AU9705">
            <v>0.97030000000000005</v>
          </cell>
        </row>
        <row r="9706">
          <cell r="AU9706">
            <v>0.97040000000000004</v>
          </cell>
        </row>
        <row r="9707">
          <cell r="AU9707">
            <v>0.97050000000000003</v>
          </cell>
        </row>
        <row r="9708">
          <cell r="AU9708">
            <v>0.97060000000000002</v>
          </cell>
        </row>
        <row r="9709">
          <cell r="AU9709">
            <v>0.97070000000000001</v>
          </cell>
        </row>
        <row r="9710">
          <cell r="AU9710">
            <v>0.9708</v>
          </cell>
        </row>
        <row r="9711">
          <cell r="AU9711">
            <v>0.97089999999999999</v>
          </cell>
        </row>
        <row r="9712">
          <cell r="AU9712">
            <v>0.97099999999999997</v>
          </cell>
        </row>
        <row r="9713">
          <cell r="AU9713">
            <v>0.97109999999999996</v>
          </cell>
        </row>
        <row r="9714">
          <cell r="AU9714">
            <v>0.97119999999999995</v>
          </cell>
        </row>
        <row r="9715">
          <cell r="AU9715">
            <v>0.97130000000000005</v>
          </cell>
        </row>
        <row r="9716">
          <cell r="AU9716">
            <v>0.97140000000000004</v>
          </cell>
        </row>
        <row r="9717">
          <cell r="AU9717">
            <v>0.97150000000000003</v>
          </cell>
        </row>
        <row r="9718">
          <cell r="AU9718">
            <v>0.97160000000000002</v>
          </cell>
        </row>
        <row r="9719">
          <cell r="AU9719">
            <v>0.97170000000000001</v>
          </cell>
        </row>
        <row r="9720">
          <cell r="AU9720">
            <v>0.9718</v>
          </cell>
        </row>
        <row r="9721">
          <cell r="AU9721">
            <v>0.97189999999999999</v>
          </cell>
        </row>
        <row r="9722">
          <cell r="AU9722">
            <v>0.97199999999999998</v>
          </cell>
        </row>
        <row r="9723">
          <cell r="AU9723">
            <v>0.97209999999999996</v>
          </cell>
        </row>
        <row r="9724">
          <cell r="AU9724">
            <v>0.97219999999999995</v>
          </cell>
        </row>
        <row r="9725">
          <cell r="AU9725">
            <v>0.97230000000000005</v>
          </cell>
        </row>
        <row r="9726">
          <cell r="AU9726">
            <v>0.97240000000000004</v>
          </cell>
        </row>
        <row r="9727">
          <cell r="AU9727">
            <v>0.97250000000000003</v>
          </cell>
        </row>
        <row r="9728">
          <cell r="AU9728">
            <v>0.97260000000000002</v>
          </cell>
        </row>
        <row r="9729">
          <cell r="AU9729">
            <v>0.97270000000000001</v>
          </cell>
        </row>
        <row r="9730">
          <cell r="AU9730">
            <v>0.9728</v>
          </cell>
        </row>
        <row r="9731">
          <cell r="AU9731">
            <v>0.97289999999999999</v>
          </cell>
        </row>
        <row r="9732">
          <cell r="AU9732">
            <v>0.97299999999999998</v>
          </cell>
        </row>
        <row r="9733">
          <cell r="AU9733">
            <v>0.97309999999999997</v>
          </cell>
        </row>
        <row r="9734">
          <cell r="AU9734">
            <v>0.97319999999999995</v>
          </cell>
        </row>
        <row r="9735">
          <cell r="AU9735">
            <v>0.97330000000000005</v>
          </cell>
        </row>
        <row r="9736">
          <cell r="AU9736">
            <v>0.97340000000000004</v>
          </cell>
        </row>
        <row r="9737">
          <cell r="AU9737">
            <v>0.97350000000000003</v>
          </cell>
        </row>
        <row r="9738">
          <cell r="AU9738">
            <v>0.97360000000000002</v>
          </cell>
        </row>
        <row r="9739">
          <cell r="AU9739">
            <v>0.97370000000000001</v>
          </cell>
        </row>
        <row r="9740">
          <cell r="AU9740">
            <v>0.9738</v>
          </cell>
        </row>
        <row r="9741">
          <cell r="AU9741">
            <v>0.97389999999999999</v>
          </cell>
        </row>
        <row r="9742">
          <cell r="AU9742">
            <v>0.97399999999999998</v>
          </cell>
        </row>
        <row r="9743">
          <cell r="AU9743">
            <v>0.97409999999999997</v>
          </cell>
        </row>
        <row r="9744">
          <cell r="AU9744">
            <v>0.97419999999999995</v>
          </cell>
        </row>
        <row r="9745">
          <cell r="AU9745">
            <v>0.97430000000000005</v>
          </cell>
        </row>
        <row r="9746">
          <cell r="AU9746">
            <v>0.97440000000000004</v>
          </cell>
        </row>
        <row r="9747">
          <cell r="AU9747">
            <v>0.97450000000000003</v>
          </cell>
        </row>
        <row r="9748">
          <cell r="AU9748">
            <v>0.97460000000000002</v>
          </cell>
        </row>
        <row r="9749">
          <cell r="AU9749">
            <v>0.97470000000000001</v>
          </cell>
        </row>
        <row r="9750">
          <cell r="AU9750">
            <v>0.9748</v>
          </cell>
        </row>
        <row r="9751">
          <cell r="AU9751">
            <v>0.97489999999999999</v>
          </cell>
        </row>
        <row r="9752">
          <cell r="AU9752">
            <v>0.97499999999999998</v>
          </cell>
        </row>
        <row r="9753">
          <cell r="AU9753">
            <v>0.97509999999999997</v>
          </cell>
        </row>
        <row r="9754">
          <cell r="AU9754">
            <v>0.97519999999999996</v>
          </cell>
        </row>
        <row r="9755">
          <cell r="AU9755">
            <v>0.97529999999999994</v>
          </cell>
        </row>
        <row r="9756">
          <cell r="AU9756">
            <v>0.97540000000000004</v>
          </cell>
        </row>
        <row r="9757">
          <cell r="AU9757">
            <v>0.97550000000000003</v>
          </cell>
        </row>
        <row r="9758">
          <cell r="AU9758">
            <v>0.97560000000000002</v>
          </cell>
        </row>
        <row r="9759">
          <cell r="AU9759">
            <v>0.97570000000000001</v>
          </cell>
        </row>
        <row r="9760">
          <cell r="AU9760">
            <v>0.9758</v>
          </cell>
        </row>
        <row r="9761">
          <cell r="AU9761">
            <v>0.97589999999999999</v>
          </cell>
        </row>
        <row r="9762">
          <cell r="AU9762">
            <v>0.97599999999999998</v>
          </cell>
        </row>
        <row r="9763">
          <cell r="AU9763">
            <v>0.97609999999999997</v>
          </cell>
        </row>
        <row r="9764">
          <cell r="AU9764">
            <v>0.97619999999999996</v>
          </cell>
        </row>
        <row r="9765">
          <cell r="AU9765">
            <v>0.97629999999999995</v>
          </cell>
        </row>
        <row r="9766">
          <cell r="AU9766">
            <v>0.97640000000000005</v>
          </cell>
        </row>
        <row r="9767">
          <cell r="AU9767">
            <v>0.97650000000000003</v>
          </cell>
        </row>
        <row r="9768">
          <cell r="AU9768">
            <v>0.97660000000000002</v>
          </cell>
        </row>
        <row r="9769">
          <cell r="AU9769">
            <v>0.97670000000000001</v>
          </cell>
        </row>
        <row r="9770">
          <cell r="AU9770">
            <v>0.9768</v>
          </cell>
        </row>
        <row r="9771">
          <cell r="AU9771">
            <v>0.97689999999999999</v>
          </cell>
        </row>
        <row r="9772">
          <cell r="AU9772">
            <v>0.97699999999999998</v>
          </cell>
        </row>
        <row r="9773">
          <cell r="AU9773">
            <v>0.97709999999999997</v>
          </cell>
        </row>
        <row r="9774">
          <cell r="AU9774">
            <v>0.97719999999999996</v>
          </cell>
        </row>
        <row r="9775">
          <cell r="AU9775">
            <v>0.97729999999999995</v>
          </cell>
        </row>
        <row r="9776">
          <cell r="AU9776">
            <v>0.97740000000000005</v>
          </cell>
        </row>
        <row r="9777">
          <cell r="AU9777">
            <v>0.97750000000000004</v>
          </cell>
        </row>
        <row r="9778">
          <cell r="AU9778">
            <v>0.97760000000000002</v>
          </cell>
        </row>
        <row r="9779">
          <cell r="AU9779">
            <v>0.97770000000000001</v>
          </cell>
        </row>
        <row r="9780">
          <cell r="AU9780">
            <v>0.9778</v>
          </cell>
        </row>
        <row r="9781">
          <cell r="AU9781">
            <v>0.97789999999999999</v>
          </cell>
        </row>
        <row r="9782">
          <cell r="AU9782">
            <v>0.97799999999999998</v>
          </cell>
        </row>
        <row r="9783">
          <cell r="AU9783">
            <v>0.97809999999999997</v>
          </cell>
        </row>
        <row r="9784">
          <cell r="AU9784">
            <v>0.97819999999999996</v>
          </cell>
        </row>
        <row r="9785">
          <cell r="AU9785">
            <v>0.97829999999999995</v>
          </cell>
        </row>
        <row r="9786">
          <cell r="AU9786">
            <v>0.97840000000000005</v>
          </cell>
        </row>
        <row r="9787">
          <cell r="AU9787">
            <v>0.97850000000000004</v>
          </cell>
        </row>
        <row r="9788">
          <cell r="AU9788">
            <v>0.97860000000000003</v>
          </cell>
        </row>
        <row r="9789">
          <cell r="AU9789">
            <v>0.97870000000000001</v>
          </cell>
        </row>
        <row r="9790">
          <cell r="AU9790">
            <v>0.9788</v>
          </cell>
        </row>
        <row r="9791">
          <cell r="AU9791">
            <v>0.97889999999999999</v>
          </cell>
        </row>
        <row r="9792">
          <cell r="AU9792">
            <v>0.97899999999999998</v>
          </cell>
        </row>
        <row r="9793">
          <cell r="AU9793">
            <v>0.97909999999999997</v>
          </cell>
        </row>
        <row r="9794">
          <cell r="AU9794">
            <v>0.97919999999999996</v>
          </cell>
        </row>
        <row r="9795">
          <cell r="AU9795">
            <v>0.97929999999999995</v>
          </cell>
        </row>
        <row r="9796">
          <cell r="AU9796">
            <v>0.97940000000000005</v>
          </cell>
        </row>
        <row r="9797">
          <cell r="AU9797">
            <v>0.97950000000000004</v>
          </cell>
        </row>
        <row r="9798">
          <cell r="AU9798">
            <v>0.97960000000000003</v>
          </cell>
        </row>
        <row r="9799">
          <cell r="AU9799">
            <v>0.97970000000000002</v>
          </cell>
        </row>
        <row r="9800">
          <cell r="AU9800">
            <v>0.9798</v>
          </cell>
        </row>
        <row r="9801">
          <cell r="AU9801">
            <v>0.97989999999999999</v>
          </cell>
        </row>
        <row r="9802">
          <cell r="AU9802">
            <v>0.98</v>
          </cell>
        </row>
        <row r="9803">
          <cell r="AU9803">
            <v>0.98009999999999997</v>
          </cell>
        </row>
        <row r="9804">
          <cell r="AU9804">
            <v>0.98019999999999996</v>
          </cell>
        </row>
        <row r="9805">
          <cell r="AU9805">
            <v>0.98029999999999995</v>
          </cell>
        </row>
        <row r="9806">
          <cell r="AU9806">
            <v>0.98040000000000005</v>
          </cell>
        </row>
        <row r="9807">
          <cell r="AU9807">
            <v>0.98050000000000004</v>
          </cell>
        </row>
        <row r="9808">
          <cell r="AU9808">
            <v>0.98060000000000003</v>
          </cell>
        </row>
        <row r="9809">
          <cell r="AU9809">
            <v>0.98070000000000002</v>
          </cell>
        </row>
        <row r="9810">
          <cell r="AU9810">
            <v>0.98080000000000001</v>
          </cell>
        </row>
        <row r="9811">
          <cell r="AU9811">
            <v>0.98089999999999999</v>
          </cell>
        </row>
        <row r="9812">
          <cell r="AU9812">
            <v>0.98099999999999998</v>
          </cell>
        </row>
        <row r="9813">
          <cell r="AU9813">
            <v>0.98109999999999997</v>
          </cell>
        </row>
        <row r="9814">
          <cell r="AU9814">
            <v>0.98119999999999996</v>
          </cell>
        </row>
        <row r="9815">
          <cell r="AU9815">
            <v>0.98129999999999995</v>
          </cell>
        </row>
        <row r="9816">
          <cell r="AU9816">
            <v>0.98140000000000005</v>
          </cell>
        </row>
        <row r="9817">
          <cell r="AU9817">
            <v>0.98150000000000004</v>
          </cell>
        </row>
        <row r="9818">
          <cell r="AU9818">
            <v>0.98160000000000003</v>
          </cell>
        </row>
        <row r="9819">
          <cell r="AU9819">
            <v>0.98170000000000002</v>
          </cell>
        </row>
        <row r="9820">
          <cell r="AU9820">
            <v>0.98180000000000001</v>
          </cell>
        </row>
        <row r="9821">
          <cell r="AU9821">
            <v>0.9819</v>
          </cell>
        </row>
        <row r="9822">
          <cell r="AU9822">
            <v>0.98199999999999998</v>
          </cell>
        </row>
        <row r="9823">
          <cell r="AU9823">
            <v>0.98209999999999997</v>
          </cell>
        </row>
        <row r="9824">
          <cell r="AU9824">
            <v>0.98219999999999996</v>
          </cell>
        </row>
        <row r="9825">
          <cell r="AU9825">
            <v>0.98229999999999995</v>
          </cell>
        </row>
        <row r="9826">
          <cell r="AU9826">
            <v>0.98240000000000005</v>
          </cell>
        </row>
        <row r="9827">
          <cell r="AU9827">
            <v>0.98250000000000004</v>
          </cell>
        </row>
        <row r="9828">
          <cell r="AU9828">
            <v>0.98260000000000003</v>
          </cell>
        </row>
        <row r="9829">
          <cell r="AU9829">
            <v>0.98270000000000002</v>
          </cell>
        </row>
        <row r="9830">
          <cell r="AU9830">
            <v>0.98280000000000001</v>
          </cell>
        </row>
        <row r="9831">
          <cell r="AU9831">
            <v>0.9829</v>
          </cell>
        </row>
        <row r="9832">
          <cell r="AU9832">
            <v>0.98299999999999998</v>
          </cell>
        </row>
        <row r="9833">
          <cell r="AU9833">
            <v>0.98309999999999997</v>
          </cell>
        </row>
        <row r="9834">
          <cell r="AU9834">
            <v>0.98319999999999996</v>
          </cell>
        </row>
        <row r="9835">
          <cell r="AU9835">
            <v>0.98329999999999995</v>
          </cell>
        </row>
        <row r="9836">
          <cell r="AU9836">
            <v>0.98340000000000005</v>
          </cell>
        </row>
        <row r="9837">
          <cell r="AU9837">
            <v>0.98350000000000004</v>
          </cell>
        </row>
        <row r="9838">
          <cell r="AU9838">
            <v>0.98360000000000003</v>
          </cell>
        </row>
        <row r="9839">
          <cell r="AU9839">
            <v>0.98370000000000002</v>
          </cell>
        </row>
        <row r="9840">
          <cell r="AU9840">
            <v>0.98380000000000001</v>
          </cell>
        </row>
        <row r="9841">
          <cell r="AU9841">
            <v>0.9839</v>
          </cell>
        </row>
        <row r="9842">
          <cell r="AU9842">
            <v>0.98399999999999999</v>
          </cell>
        </row>
        <row r="9843">
          <cell r="AU9843">
            <v>0.98409999999999997</v>
          </cell>
        </row>
        <row r="9844">
          <cell r="AU9844">
            <v>0.98419999999999996</v>
          </cell>
        </row>
        <row r="9845">
          <cell r="AU9845">
            <v>0.98429999999999995</v>
          </cell>
        </row>
        <row r="9846">
          <cell r="AU9846">
            <v>0.98440000000000005</v>
          </cell>
        </row>
        <row r="9847">
          <cell r="AU9847">
            <v>0.98450000000000004</v>
          </cell>
        </row>
        <row r="9848">
          <cell r="AU9848">
            <v>0.98460000000000003</v>
          </cell>
        </row>
        <row r="9849">
          <cell r="AU9849">
            <v>0.98470000000000002</v>
          </cell>
        </row>
        <row r="9850">
          <cell r="AU9850">
            <v>0.98480000000000001</v>
          </cell>
        </row>
        <row r="9851">
          <cell r="AU9851">
            <v>0.9849</v>
          </cell>
        </row>
        <row r="9852">
          <cell r="AU9852">
            <v>0.98499999999999999</v>
          </cell>
        </row>
        <row r="9853">
          <cell r="AU9853">
            <v>0.98509999999999998</v>
          </cell>
        </row>
        <row r="9854">
          <cell r="AU9854">
            <v>0.98519999999999996</v>
          </cell>
        </row>
        <row r="9855">
          <cell r="AU9855">
            <v>0.98529999999999995</v>
          </cell>
        </row>
        <row r="9856">
          <cell r="AU9856">
            <v>0.98540000000000005</v>
          </cell>
        </row>
        <row r="9857">
          <cell r="AU9857">
            <v>0.98550000000000004</v>
          </cell>
        </row>
        <row r="9858">
          <cell r="AU9858">
            <v>0.98560000000000003</v>
          </cell>
        </row>
        <row r="9859">
          <cell r="AU9859">
            <v>0.98570000000000002</v>
          </cell>
        </row>
        <row r="9860">
          <cell r="AU9860">
            <v>0.98580000000000001</v>
          </cell>
        </row>
        <row r="9861">
          <cell r="AU9861">
            <v>0.9859</v>
          </cell>
        </row>
        <row r="9862">
          <cell r="AU9862">
            <v>0.98599999999999999</v>
          </cell>
        </row>
        <row r="9863">
          <cell r="AU9863">
            <v>0.98609999999999998</v>
          </cell>
        </row>
        <row r="9864">
          <cell r="AU9864">
            <v>0.98619999999999997</v>
          </cell>
        </row>
        <row r="9865">
          <cell r="AU9865">
            <v>0.98629999999999995</v>
          </cell>
        </row>
        <row r="9866">
          <cell r="AU9866">
            <v>0.98640000000000005</v>
          </cell>
        </row>
        <row r="9867">
          <cell r="AU9867">
            <v>0.98650000000000004</v>
          </cell>
        </row>
        <row r="9868">
          <cell r="AU9868">
            <v>0.98660000000000003</v>
          </cell>
        </row>
        <row r="9869">
          <cell r="AU9869">
            <v>0.98670000000000002</v>
          </cell>
        </row>
        <row r="9870">
          <cell r="AU9870">
            <v>0.98680000000000001</v>
          </cell>
        </row>
        <row r="9871">
          <cell r="AU9871">
            <v>0.9869</v>
          </cell>
        </row>
        <row r="9872">
          <cell r="AU9872">
            <v>0.98699999999999999</v>
          </cell>
        </row>
        <row r="9873">
          <cell r="AU9873">
            <v>0.98709999999999998</v>
          </cell>
        </row>
        <row r="9874">
          <cell r="AU9874">
            <v>0.98719999999999997</v>
          </cell>
        </row>
        <row r="9875">
          <cell r="AU9875">
            <v>0.98729999999999996</v>
          </cell>
        </row>
        <row r="9876">
          <cell r="AU9876">
            <v>0.98740000000000006</v>
          </cell>
        </row>
        <row r="9877">
          <cell r="AU9877">
            <v>0.98750000000000004</v>
          </cell>
        </row>
        <row r="9878">
          <cell r="AU9878">
            <v>0.98760000000000003</v>
          </cell>
        </row>
        <row r="9879">
          <cell r="AU9879">
            <v>0.98770000000000002</v>
          </cell>
        </row>
        <row r="9880">
          <cell r="AU9880">
            <v>0.98780000000000001</v>
          </cell>
        </row>
        <row r="9881">
          <cell r="AU9881">
            <v>0.9879</v>
          </cell>
        </row>
        <row r="9882">
          <cell r="AU9882">
            <v>0.98799999999999999</v>
          </cell>
        </row>
        <row r="9883">
          <cell r="AU9883">
            <v>0.98809999999999998</v>
          </cell>
        </row>
        <row r="9884">
          <cell r="AU9884">
            <v>0.98819999999999997</v>
          </cell>
        </row>
        <row r="9885">
          <cell r="AU9885">
            <v>0.98829999999999996</v>
          </cell>
        </row>
        <row r="9886">
          <cell r="AU9886">
            <v>0.98839999999999995</v>
          </cell>
        </row>
        <row r="9887">
          <cell r="AU9887">
            <v>0.98850000000000005</v>
          </cell>
        </row>
        <row r="9888">
          <cell r="AU9888">
            <v>0.98860000000000003</v>
          </cell>
        </row>
        <row r="9889">
          <cell r="AU9889">
            <v>0.98870000000000002</v>
          </cell>
        </row>
        <row r="9890">
          <cell r="AU9890">
            <v>0.98880000000000001</v>
          </cell>
        </row>
        <row r="9891">
          <cell r="AU9891">
            <v>0.9889</v>
          </cell>
        </row>
        <row r="9892">
          <cell r="AU9892">
            <v>0.98899999999999999</v>
          </cell>
        </row>
        <row r="9893">
          <cell r="AU9893">
            <v>0.98909999999999998</v>
          </cell>
        </row>
        <row r="9894">
          <cell r="AU9894">
            <v>0.98919999999999997</v>
          </cell>
        </row>
        <row r="9895">
          <cell r="AU9895">
            <v>0.98929999999999996</v>
          </cell>
        </row>
        <row r="9896">
          <cell r="AU9896">
            <v>0.98939999999999995</v>
          </cell>
        </row>
        <row r="9897">
          <cell r="AU9897">
            <v>0.98950000000000005</v>
          </cell>
        </row>
        <row r="9898">
          <cell r="AU9898">
            <v>0.98960000000000004</v>
          </cell>
        </row>
        <row r="9899">
          <cell r="AU9899">
            <v>0.98970000000000002</v>
          </cell>
        </row>
        <row r="9900">
          <cell r="AU9900">
            <v>0.98980000000000001</v>
          </cell>
        </row>
        <row r="9901">
          <cell r="AU9901">
            <v>0.9899</v>
          </cell>
        </row>
        <row r="9902">
          <cell r="AU9902">
            <v>0.99</v>
          </cell>
        </row>
        <row r="9903">
          <cell r="AU9903">
            <v>0.99009999999999998</v>
          </cell>
        </row>
        <row r="9904">
          <cell r="AU9904">
            <v>0.99019999999999997</v>
          </cell>
        </row>
        <row r="9905">
          <cell r="AU9905">
            <v>0.99029999999999996</v>
          </cell>
        </row>
        <row r="9906">
          <cell r="AU9906">
            <v>0.99039999999999995</v>
          </cell>
        </row>
        <row r="9907">
          <cell r="AU9907">
            <v>0.99050000000000005</v>
          </cell>
        </row>
        <row r="9908">
          <cell r="AU9908">
            <v>0.99060000000000004</v>
          </cell>
        </row>
        <row r="9909">
          <cell r="AU9909">
            <v>0.99070000000000003</v>
          </cell>
        </row>
        <row r="9910">
          <cell r="AU9910">
            <v>0.99080000000000001</v>
          </cell>
        </row>
        <row r="9911">
          <cell r="AU9911">
            <v>0.9909</v>
          </cell>
        </row>
        <row r="9912">
          <cell r="AU9912">
            <v>0.99099999999999999</v>
          </cell>
        </row>
        <row r="9913">
          <cell r="AU9913">
            <v>0.99109999999999998</v>
          </cell>
        </row>
        <row r="9914">
          <cell r="AU9914">
            <v>0.99119999999999997</v>
          </cell>
        </row>
        <row r="9915">
          <cell r="AU9915">
            <v>0.99129999999999996</v>
          </cell>
        </row>
        <row r="9916">
          <cell r="AU9916">
            <v>0.99139999999999995</v>
          </cell>
        </row>
        <row r="9917">
          <cell r="AU9917">
            <v>0.99150000000000005</v>
          </cell>
        </row>
        <row r="9918">
          <cell r="AU9918">
            <v>0.99160000000000004</v>
          </cell>
        </row>
        <row r="9919">
          <cell r="AU9919">
            <v>0.99170000000000003</v>
          </cell>
        </row>
        <row r="9920">
          <cell r="AU9920">
            <v>0.99180000000000001</v>
          </cell>
        </row>
        <row r="9921">
          <cell r="AU9921">
            <v>0.9919</v>
          </cell>
        </row>
        <row r="9922">
          <cell r="AU9922">
            <v>0.99199999999999999</v>
          </cell>
        </row>
        <row r="9923">
          <cell r="AU9923">
            <v>0.99209999999999998</v>
          </cell>
        </row>
        <row r="9924">
          <cell r="AU9924">
            <v>0.99219999999999997</v>
          </cell>
        </row>
        <row r="9925">
          <cell r="AU9925">
            <v>0.99229999999999996</v>
          </cell>
        </row>
        <row r="9926">
          <cell r="AU9926">
            <v>0.99239999999999995</v>
          </cell>
        </row>
        <row r="9927">
          <cell r="AU9927">
            <v>0.99250000000000005</v>
          </cell>
        </row>
        <row r="9928">
          <cell r="AU9928">
            <v>0.99260000000000004</v>
          </cell>
        </row>
        <row r="9929">
          <cell r="AU9929">
            <v>0.99270000000000003</v>
          </cell>
        </row>
        <row r="9930">
          <cell r="AU9930">
            <v>0.99280000000000002</v>
          </cell>
        </row>
        <row r="9931">
          <cell r="AU9931">
            <v>0.9929</v>
          </cell>
        </row>
        <row r="9932">
          <cell r="AU9932">
            <v>0.99299999999999999</v>
          </cell>
        </row>
        <row r="9933">
          <cell r="AU9933">
            <v>0.99309999999999998</v>
          </cell>
        </row>
        <row r="9934">
          <cell r="AU9934">
            <v>0.99319999999999997</v>
          </cell>
        </row>
        <row r="9935">
          <cell r="AU9935">
            <v>0.99329999999999996</v>
          </cell>
        </row>
        <row r="9936">
          <cell r="AU9936">
            <v>0.99339999999999995</v>
          </cell>
        </row>
        <row r="9937">
          <cell r="AU9937">
            <v>0.99350000000000005</v>
          </cell>
        </row>
        <row r="9938">
          <cell r="AU9938">
            <v>0.99360000000000004</v>
          </cell>
        </row>
        <row r="9939">
          <cell r="AU9939">
            <v>0.99370000000000003</v>
          </cell>
        </row>
        <row r="9940">
          <cell r="AU9940">
            <v>0.99380000000000002</v>
          </cell>
        </row>
        <row r="9941">
          <cell r="AU9941">
            <v>0.99390000000000001</v>
          </cell>
        </row>
        <row r="9942">
          <cell r="AU9942">
            <v>0.99399999999999999</v>
          </cell>
        </row>
        <row r="9943">
          <cell r="AU9943">
            <v>0.99409999999999998</v>
          </cell>
        </row>
        <row r="9944">
          <cell r="AU9944">
            <v>0.99419999999999997</v>
          </cell>
        </row>
        <row r="9945">
          <cell r="AU9945">
            <v>0.99429999999999996</v>
          </cell>
        </row>
        <row r="9946">
          <cell r="AU9946">
            <v>0.99439999999999995</v>
          </cell>
        </row>
        <row r="9947">
          <cell r="AU9947">
            <v>0.99450000000000005</v>
          </cell>
        </row>
        <row r="9948">
          <cell r="AU9948">
            <v>0.99460000000000004</v>
          </cell>
        </row>
        <row r="9949">
          <cell r="AU9949">
            <v>0.99470000000000003</v>
          </cell>
        </row>
        <row r="9950">
          <cell r="AU9950">
            <v>0.99480000000000002</v>
          </cell>
        </row>
        <row r="9951">
          <cell r="AU9951">
            <v>0.99490000000000001</v>
          </cell>
        </row>
        <row r="9952">
          <cell r="AU9952">
            <v>0.995</v>
          </cell>
        </row>
        <row r="9953">
          <cell r="AU9953">
            <v>0.99509999999999998</v>
          </cell>
        </row>
        <row r="9954">
          <cell r="AU9954">
            <v>0.99519999999999997</v>
          </cell>
        </row>
        <row r="9955">
          <cell r="AU9955">
            <v>0.99529999999999996</v>
          </cell>
        </row>
        <row r="9956">
          <cell r="AU9956">
            <v>0.99539999999999995</v>
          </cell>
        </row>
        <row r="9957">
          <cell r="AU9957">
            <v>0.99550000000000005</v>
          </cell>
        </row>
        <row r="9958">
          <cell r="AU9958">
            <v>0.99560000000000004</v>
          </cell>
        </row>
        <row r="9959">
          <cell r="AU9959">
            <v>0.99570000000000003</v>
          </cell>
        </row>
        <row r="9960">
          <cell r="AU9960">
            <v>0.99580000000000002</v>
          </cell>
        </row>
        <row r="9961">
          <cell r="AU9961">
            <v>0.99590000000000001</v>
          </cell>
        </row>
        <row r="9962">
          <cell r="AU9962">
            <v>0.996</v>
          </cell>
        </row>
        <row r="9963">
          <cell r="AU9963">
            <v>0.99609999999999999</v>
          </cell>
        </row>
        <row r="9964">
          <cell r="AU9964">
            <v>0.99619999999999997</v>
          </cell>
        </row>
        <row r="9965">
          <cell r="AU9965">
            <v>0.99629999999999996</v>
          </cell>
        </row>
        <row r="9966">
          <cell r="AU9966">
            <v>0.99639999999999995</v>
          </cell>
        </row>
        <row r="9967">
          <cell r="AU9967">
            <v>0.99650000000000005</v>
          </cell>
        </row>
        <row r="9968">
          <cell r="AU9968">
            <v>0.99660000000000004</v>
          </cell>
        </row>
        <row r="9969">
          <cell r="AU9969">
            <v>0.99670000000000003</v>
          </cell>
        </row>
        <row r="9970">
          <cell r="AU9970">
            <v>0.99680000000000002</v>
          </cell>
        </row>
        <row r="9971">
          <cell r="AU9971">
            <v>0.99690000000000001</v>
          </cell>
        </row>
        <row r="9972">
          <cell r="AU9972">
            <v>0.997</v>
          </cell>
        </row>
        <row r="9973">
          <cell r="AU9973">
            <v>0.99709999999999999</v>
          </cell>
        </row>
        <row r="9974">
          <cell r="AU9974">
            <v>0.99719999999999998</v>
          </cell>
        </row>
        <row r="9975">
          <cell r="AU9975">
            <v>0.99729999999999996</v>
          </cell>
        </row>
        <row r="9976">
          <cell r="AU9976">
            <v>0.99739999999999995</v>
          </cell>
        </row>
        <row r="9977">
          <cell r="AU9977">
            <v>0.99750000000000005</v>
          </cell>
        </row>
        <row r="9978">
          <cell r="AU9978">
            <v>0.99760000000000004</v>
          </cell>
        </row>
        <row r="9979">
          <cell r="AU9979">
            <v>0.99770000000000003</v>
          </cell>
        </row>
        <row r="9980">
          <cell r="AU9980">
            <v>0.99780000000000002</v>
          </cell>
        </row>
        <row r="9981">
          <cell r="AU9981">
            <v>0.99790000000000001</v>
          </cell>
        </row>
        <row r="9982">
          <cell r="AU9982">
            <v>0.998</v>
          </cell>
        </row>
        <row r="9983">
          <cell r="AU9983">
            <v>0.99809999999999999</v>
          </cell>
        </row>
        <row r="9984">
          <cell r="AU9984">
            <v>0.99819999999999998</v>
          </cell>
        </row>
        <row r="9985">
          <cell r="AU9985">
            <v>0.99829999999999997</v>
          </cell>
        </row>
        <row r="9986">
          <cell r="AU9986">
            <v>0.99839999999999995</v>
          </cell>
        </row>
        <row r="9987">
          <cell r="AU9987">
            <v>0.99850000000000005</v>
          </cell>
        </row>
        <row r="9988">
          <cell r="AU9988">
            <v>0.99860000000000004</v>
          </cell>
        </row>
        <row r="9989">
          <cell r="AU9989">
            <v>0.99870000000000003</v>
          </cell>
        </row>
        <row r="9990">
          <cell r="AU9990">
            <v>0.99880000000000002</v>
          </cell>
        </row>
        <row r="9991">
          <cell r="AU9991">
            <v>0.99890000000000001</v>
          </cell>
        </row>
        <row r="9992">
          <cell r="AU9992">
            <v>0.999</v>
          </cell>
        </row>
        <row r="9993">
          <cell r="AU9993">
            <v>0.99909999999999999</v>
          </cell>
        </row>
        <row r="9994">
          <cell r="AU9994">
            <v>0.99919999999999998</v>
          </cell>
        </row>
        <row r="9995">
          <cell r="AU9995">
            <v>0.99929999999999997</v>
          </cell>
        </row>
        <row r="9996">
          <cell r="AU9996">
            <v>0.99939999999999996</v>
          </cell>
        </row>
        <row r="9997">
          <cell r="AU9997">
            <v>0.99950000000000006</v>
          </cell>
        </row>
        <row r="9998">
          <cell r="AU9998">
            <v>0.99960000000000004</v>
          </cell>
        </row>
        <row r="9999">
          <cell r="AU9999">
            <v>0.99970000000000003</v>
          </cell>
        </row>
        <row r="10000">
          <cell r="AU10000">
            <v>0.99980000000000002</v>
          </cell>
        </row>
        <row r="10001">
          <cell r="AU10001">
            <v>0.99990000000000001</v>
          </cell>
        </row>
        <row r="10002">
          <cell r="AU10002">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n White" refreshedDate="42653.204879976853" missingItemsLimit="0" createdVersion="6" refreshedVersion="6" minRefreshableVersion="3" recordCount="83" xr:uid="{00000000-000A-0000-FFFF-FFFF00000000}">
  <cacheSource type="worksheet">
    <worksheetSource ref="I1:Q84" sheet="Tables"/>
  </cacheSource>
  <cacheFields count="9">
    <cacheField name="PSEL Number" numFmtId="0">
      <sharedItems count="10">
        <s v="Standard 1"/>
        <s v="Standard 2"/>
        <s v="Standard 3"/>
        <s v="Standard 4"/>
        <s v="Standard 5"/>
        <s v="Standard 6"/>
        <s v="Standard 7"/>
        <s v="Standard 8"/>
        <s v="Standard 9"/>
        <s v="Standard 10"/>
      </sharedItems>
    </cacheField>
    <cacheField name="PSEL Standard 2015" numFmtId="0">
      <sharedItems count="10">
        <s v="Mission, Vision, and Core Values"/>
        <s v="Ethics and Professional Norms"/>
        <s v="Equity and Cultural Responsiveness"/>
        <s v="Curriculum, Instruction, and Assessment"/>
        <s v="Community of Care and Support for Students"/>
        <s v="Professional Capacity of School Personnel"/>
        <s v="Professional Community for Teachers and Staff"/>
        <s v="Meaningful Engagement of Families and Community"/>
        <s v="Operations and Management"/>
        <s v="School Improvement"/>
      </sharedItems>
    </cacheField>
    <cacheField name="PSEL Standard Descriptor" numFmtId="0">
      <sharedItems count="10">
        <s v="Effective educational leaders develop, advocate, and enact a shared mission, vision, and core values of high-quality education and academic success and well-being of each student."/>
        <s v="Effective educational leaders act ethically and according to professional norms to promote each student’s academic success and well-being."/>
        <s v="Effective educational leaders strive for equity of educational opportunity and culturally responsive practices to promote each student’s  academic success and well-being."/>
        <s v="Effective educational leaders develop and support intellectually rigorous and coherent systems of curriculum, instruction, and assessment to promote each student’s academic success and well-being."/>
        <s v="Effective educational leaders cultivate an inclusive, caring, and supportive school community that promotes the academic success and well-being of each student."/>
        <s v="Effective educational leaders develop the professional capacity and practice of school personnel to promote each student’s academic success and well-being."/>
        <s v="Effective educational leaders foster a professional community of teachers and other professional staff to promote each student’s academic success and well-being."/>
        <s v="Effective educational leaders engage families and the community in meaningful, reciprocal, and mutually beneficial ways to promote each student’s academic success and well-being."/>
        <s v="Effective educational leaders manage school operations and resources to promote each student’s academic success and well-being."/>
        <s v="Effective educational leaders act as agents of continuous improvement to promote each student’s academic success and well-being."/>
      </sharedItems>
    </cacheField>
    <cacheField name="PSEL Standard Number" numFmtId="0">
      <sharedItems count="10">
        <s v="I"/>
        <s v="II"/>
        <s v="III"/>
        <s v="IV"/>
        <s v="V"/>
        <s v="VI"/>
        <s v="VII"/>
        <s v="VIII"/>
        <s v="IX"/>
        <s v="X"/>
      </sharedItems>
    </cacheField>
    <cacheField name="PSEL Indicator" numFmtId="0">
      <sharedItems count="83" longText="1">
        <s v="Develop an educational mission for the school to promote the academic success and well-being of each student."/>
        <s v="In collaboration with members of the school and the community and using relevant data, develop and promote a vision for the school on the successful learning and development of each child and on instructional and organizational practices that promote such success."/>
        <s v="Articulate, advocate, and cultivate core values that define the school’s culture and stress the imperative of child-centered education; high expectations and student support; equity, inclusiveness, and social justice; openness, caring, and trust; and continuous improvement."/>
        <s v="Strategically develop, implement, and evaluate actions to achieve the vision for the school."/>
        <s v="Review the school’s mission and vision and adjust them to changing expectations and opportunities for the school, and changing needs and situations of students."/>
        <s v="Develop shared understanding of and commitment to mission, vision, and core values within the school and the community."/>
        <s v="Model and pursue the school’s mission, vision, and core values in all aspects of leadership."/>
        <s v="Act ethically and professionally in personal conduct, relationships with others, decisionmaking, stewardship of the school’s resources, and all aspects of school leadership."/>
        <s v="Act according to and promote the professional norms of integrity, fairness, transparency, trust, collaboration, perseverance, learning, and continuous improvement."/>
        <s v="Place children at the center of education and accept responsibility for each student’s academic success and well-being."/>
        <s v="Safeguard and promote the values of democracy, individual freedom and responsibility, equity, social justice, community, and diversity."/>
        <s v="Lead with interpersonal and communication skill, social-emotional insight, and understanding of all students’ and staff members’ backgrounds and cultures."/>
        <s v="Provide moral direction for the school and promote ethical and professional behavior among faculty and staff."/>
        <s v="Ensure that each student is treated fairly, respectfully, and with an understanding of each student’s culture and context."/>
        <s v="Recognize, respect, and employ each student’s strengths, diversity, and culture as assets for teaching and learning."/>
        <s v="Ensure that each student has equitable access to effective teachers, learning opportunities, academic and social support, and other resources necessary for success."/>
        <s v="Develop student policies and address student misconduct in a positive, fair, and unbiased manner."/>
        <s v="Confront and alter institutional biases of student marginalization, deficit-based schooling, and low expectations associated with race, class, culture and language, gender and sexual orientation, and disability or special status."/>
        <s v="Promote the preparation of students to live productively in and contribute to the diverse cultural contexts of a global society."/>
        <s v="Act with cultural competence and responsiveness in their interactions, decision making, and practice."/>
        <s v="Address matters of equity and cultural responsiveness in all aspects of leadership."/>
        <s v="Implement coherent systems of curriculum, instruction, and assessment that promote the mission, vision, and core values of the school, embody high expectations for student learning, align with academic standards, and are culturally responsive."/>
        <s v="Align and focus systems of curriculum, instruction, and assessment within and across grade levels to promote student academic success, love of learning, the identities and habits of learners, and healthy sense of self."/>
        <s v="Promote instructional practice that is consistent with knowledge of child learning and development, effective pedagogy, and the needs of each student."/>
        <s v="Ensure instructional practice that is intellectually challenging, authentic to student experiences, recognizes student strengths, and is differentiated and personalized."/>
        <s v="Promote the effective use of technology in the service of teaching and learning."/>
        <s v="Employ valid assessments that are consistent with knowledge of child learning and development and technical standards of measurement."/>
        <s v="Use assessment data appropriately and within technical limitations to monitor student progress and improve instruction."/>
        <s v="Build and maintain a safe, caring, and healthy school environment that meets that the academic, social, emotional, and physical needs of each student."/>
        <s v="Create and sustain a school environment in which each student is known, accepted and valued, trusted and respected, cared for, and encouraged to be an active and responsible member of the school community."/>
        <s v="Provide coherent systems of academic and social supports, services, extracurricular activities, and accommodations to meet the range of learning needs of each student."/>
        <s v="Promote adult-student, student-peer, and school-community relationships that value and support academic learning and positive social and emotional development."/>
        <s v="Cultivate and reinforce student engagement in school and positive student conduct."/>
        <s v="Infuse the school’s learning environment with the cultures and languages of the school’s community."/>
        <s v="Recruit, hire, support, develop, and retain effective and caring teachers and other professional staff and form them into an educationally effective faculty."/>
        <s v="Plan for and manage staff turnover and succession, providing opportunities for effective induction and mentoring of new personnel."/>
        <s v="Develop teachers’ and staff members’ professional knowledge, skills, and practice through differentiated opportunities for learning and growth, guided by understanding of professional and adult learning and development."/>
        <s v="Foster continuous improvement of individual and collective instructional capacity to achieve outcomes envisioned for each student."/>
        <s v="Deliver actionable feedback about instruction and other professional practice through valid, research-anchored systems of supervision and evaluation to support the development of teachers’ and staff members’ knowledge, skills, and practice."/>
        <s v="Empower and motivate teachers and staff to the highest levels of professional practice and to continuous learning and improvement."/>
        <s v="Develop the capacity, opportunities, and support for teacher leadership and leadership from other members of the school community."/>
        <s v="Promote the personal and professional health, well-being, and work-life balance of faculty and staff."/>
        <s v="Tend to their own learning and effectiveness through reflection, study, and improvement, maintaining a healthy work-life balance."/>
        <s v="Develop workplace conditions for teachers and other professional staff that promote effective professional development, practice, and student learning."/>
        <s v="Empower and entrust teachers and staff with collective responsibility for meeting the academic, social, emotional, and physical needs of each student, pursuant to the mission, vision, and core values of the school."/>
        <s v="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
        <s v="Promote mutual accountability among teachers and other professional staff for each student’s success and the effectiveness of the school as a whole."/>
        <s v="Develop and support open, productive, caring, and trusting working relationships among leaders, faculty, and staff to promote professional capacity and the improvement of practice."/>
        <s v="Design and implement job-embedded and other opportunities for professional learning collaboratively with faculty and staff."/>
        <s v="Provide opportunities for collaborative examination of practice, collegial feedback, and collective learning."/>
        <s v="Encourage faculty-initiated improvement of programs and practices."/>
        <s v="Are approachable, accessible, and welcoming to families and members of the community."/>
        <s v="Create and sustain positive, collaborative, and productive relationships with families and the community for the benefit of students."/>
        <s v="Engage in regular and open two-way communication with families and the community about the school, students, needs, problems, and accomplishments."/>
        <s v="Maintain a presence in the community to understand its strengths and needs, develop productive relationships, and engage its resources for the school."/>
        <s v="Create means for the school community to partner with families to support student learning in and out of school."/>
        <s v="Understand, value, and employ the community’s cultural, social, intellectual, and political resources to promote student learning and school improvement."/>
        <s v="Develop and provide the school as a resource for families and the community."/>
        <s v="Advocate for the school and district, and for the importance of education and student needs and priorities to families and the community."/>
        <s v="Advocate publicly for the needs and priorities of students, families, and the community."/>
        <s v="Build and sustain productive partnerships with public and private sectors to promote school improvement and student learning."/>
        <s v="Institute, manage, and monitor operations and administrative systems that promote the mission and vision of the school."/>
        <s v="Strategically manage staff resources, assigning and scheduling teachers and staff to roles and responsibilities that optimize their professional capacity to address each student’s learning needs."/>
        <s v="Seek, acquire, and manage fiscal, physical, and other resources to support curriculum, instruction, and assessment; student learning community; professional capacity and community; and family and community engagement."/>
        <s v="Are responsible, ethical, and accountable stewards of the school’s monetary and nonmonetary resources, engaging in effective budgeting and accounting practices."/>
        <s v="Protect teachers’ and other staff members’ work and learning from disruption."/>
        <s v="Employ technology to improve the quality and efficiency of operations and management."/>
        <s v="Develop and maintain data and communication systems to deliver actionable information for classroom and school improvement."/>
        <s v="Know, comply with, and help the school community understand local, state, and federal laws, rights, policies, and regulations so as to promote student success."/>
        <s v="Develop and manage relationships with feeder and connecting schools for enrollment management and curricular and instructional articulation."/>
        <s v="Develop and manage productive relationships with the central office and school board."/>
        <s v="Develop and administer systems for fair and equitable management of conflict among students, faculty and staff, leaders, families, and community."/>
        <s v="Manage governance processes and internal and external politics toward achieving the school’s mission and vision."/>
        <s v="Seek to make school more effective for each student, teachers and staff, families, and the community."/>
        <s v="Use methods of continuous improvement to achieve the vision, fulfill the mission, and promote the core values of the school."/>
        <s v="Prepare the school and the community for improvement, promoting readiness, animperative for improvement, instilling mutual commitment and accountability, and developing the knowledge, skills, and motivation to succeed in improvement."/>
        <s v="Engage others in an ongoing process of evidence-based inquiry, learning, strategic goal setting, planning, implementation, and evaluation for continuous school and classroom improvement."/>
        <s v="Employ situationally-appropriate strategies for improvement, including transformational and incremental, adaptive approaches and attention to different phases of implementation."/>
        <s v="Assess and develop the capacity of staff to assess the value and applicability of emerging educational trends and the findings of research for the school and its improvement."/>
        <s v="Develop technically appropriate systems of data collection, management, analysis, and use, connecting as needed to the district office and external partners for support in planning, implementation, monitoring, feedback, and evaluation."/>
        <s v="Adopt a systems perspective and promote coherence among improvement efforts and all aspects of school organization, programs, and services."/>
        <s v="Manage uncertainty, risk, competing initiatives, and politics of change with courage and perseverance, providing support and encouragement, and openly communicating the need for, process for, and outcomes of improvement efforts."/>
        <s v="Develop and promote leadership among teachers and staff for inquiry, experimentation and innovation, and initiating and implementing improvement."/>
      </sharedItems>
    </cacheField>
    <cacheField name="PSEL Indicator Letter" numFmtId="0">
      <sharedItems/>
    </cacheField>
    <cacheField name="PSEL Indicator and Letter" numFmtId="0">
      <sharedItems count="83" longText="1">
        <s v="A. Develop an educational mission for the school to promote the academic success and well-being of each student."/>
        <s v="B. In collaboration with members of the school and the community and using relevant data, develop and promote a vision for the school on the successful learning and development of each child and on instructional and organizational practices that promote such success."/>
        <s v="C. Articulate, advocate, and cultivate core values that define the school’s culture and stress the imperative of child-centered education; high expectations and student support; equity, inclusiveness, and social justice; openness, caring, and trust; and continuous improvement."/>
        <s v="D. Strategically develop, implement, and evaluate actions to achieve the vision for the school."/>
        <s v="E. Review the school’s mission and vision and adjust them to changing expectations and opportunities for the school, and changing needs and situations of students."/>
        <s v="F. Develop shared understanding of and commitment to mission, vision, and core values within the school and the community."/>
        <s v="G. Model and pursue the school’s mission, vision, and core values in all aspects of leadership."/>
        <s v="A. Act ethically and professionally in personal conduct, relationships with others, decisionmaking, stewardship of the school’s resources, and all aspects of school leadership."/>
        <s v="B. Act according to and promote the professional norms of integrity, fairness, transparency, trust, collaboration, perseverance, learning, and continuous improvement."/>
        <s v="C. Place children at the center of education and accept responsibility for each student’s academic success and well-being."/>
        <s v="D. Safeguard and promote the values of democracy, individual freedom and responsibility, equity, social justice, community, and diversity."/>
        <s v="E. Lead with interpersonal and communication skill, social-emotional insight, and understanding of all students’ and staff members’ backgrounds and cultures."/>
        <s v="F. Provide moral direction for the school and promote ethical and professional behavior among faculty and staff."/>
        <s v="A. Ensure that each student is treated fairly, respectfully, and with an understanding of each student’s culture and context."/>
        <s v="B. Recognize, respect, and employ each student’s strengths, diversity, and culture as assets for teaching and learning."/>
        <s v="C. Ensure that each student has equitable access to effective teachers, learning opportunities, academic and social support, and other resources necessary for success."/>
        <s v="D. Develop student policies and address student misconduct in a positive, fair, and unbiased manner."/>
        <s v="E. Confront and alter institutional biases of student marginalization, deficit-based schooling, and low expectations associated with race, class, culture and language, gender and sexual orientation, and disability or special status."/>
        <s v="F. Promote the preparation of students to live productively in and contribute to the diverse cultural contexts of a global society."/>
        <s v="G. Act with cultural competence and responsiveness in their interactions, decision making, and practice."/>
        <s v="H. Address matters of equity and cultural responsiveness in all aspects of leadership."/>
        <s v="A. Implement coherent systems of curriculum, instruction, and assessment that promote the mission, vision, and core values of the school, embody high expectations for student learning, align with academic standards, and are culturally responsive."/>
        <s v="B. Align and focus systems of curriculum, instruction, and assessment within and across grade levels to promote student academic success, love of learning, the identities and habits of learners, and healthy sense of self."/>
        <s v="C. Promote instructional practice that is consistent with knowledge of child learning and development, effective pedagogy, and the needs of each student."/>
        <s v="D. Ensure instructional practice that is intellectually challenging, authentic to student experiences, recognizes student strengths, and is differentiated and personalized."/>
        <s v="E. Promote the effective use of technology in the service of teaching and learning."/>
        <s v="F. Employ valid assessments that are consistent with knowledge of child learning and development and technical standards of measurement."/>
        <s v="G. Use assessment data appropriately and within technical limitations to monitor student progress and improve instruction."/>
        <s v="A. Build and maintain a safe, caring, and healthy school environment that meets that the academic, social, emotional, and physical needs of each student."/>
        <s v="B. Create and sustain a school environment in which each student is known, accepted and valued, trusted and respected, cared for, and encouraged to be an active and responsible member of the school community."/>
        <s v="C. Provide coherent systems of academic and social supports, services, extracurricular activities, and accommodations to meet the range of learning needs of each student."/>
        <s v="D. Promote adult-student, student-peer, and school-community relationships that value and support academic learning and positive social and emotional development."/>
        <s v="E. Cultivate and reinforce student engagement in school and positive student conduct."/>
        <s v="F. Infuse the school’s learning environment with the cultures and languages of the school’s community."/>
        <s v="A. Recruit, hire, support, develop, and retain effective and caring teachers and other professional staff and form them into an educationally effective faculty."/>
        <s v="B. Plan for and manage staff turnover and succession, providing opportunities for effective induction and mentoring of new personnel."/>
        <s v="C. Develop teachers’ and staff members’ professional knowledge, skills, and practice through differentiated opportunities for learning and growth, guided by understanding of professional and adult learning and development."/>
        <s v="D. Foster continuous improvement of individual and collective instructional capacity to achieve outcomes envisioned for each student."/>
        <s v="E. Deliver actionable feedback about instruction and other professional practice through valid, research-anchored systems of supervision and evaluation to support the development of teachers’ and staff members’ knowledge, skills, and practice."/>
        <s v="F. Empower and motivate teachers and staff to the highest levels of professional practice and to continuous learning and improvement."/>
        <s v="G. Develop the capacity, opportunities, and support for teacher leadership and leadership from other members of the school community."/>
        <s v="H. Promote the personal and professional health, well-being, and work-life balance of faculty and staff."/>
        <s v="I. Tend to their own learning and effectiveness through reflection, study, and improvement, maintaining a healthy work-life balance."/>
        <s v="A. Develop workplace conditions for teachers and other professional staff that promote effective professional development, practice, and student learning."/>
        <s v="B. Empower and entrust teachers and staff with collective responsibility for meeting the academic, social, emotional, and physical needs of each student, pursuant to the mission, vision, and core values of the school."/>
        <s v="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
        <s v="D. Promote mutual accountability among teachers and other professional staff for each student’s success and the effectiveness of the school as a whole."/>
        <s v="E. Develop and support open, productive, caring, and trusting working relationships among leaders, faculty, and staff to promote professional capacity and the improvement of practice."/>
        <s v="F. Design and implement job-embedded and other opportunities for professional learning collaboratively with faculty and staff."/>
        <s v="G. Provide opportunities for collaborative examination of practice, collegial feedback, and collective learning."/>
        <s v="H. Encourage faculty-initiated improvement of programs and practices."/>
        <s v="A. Are approachable, accessible, and welcoming to families and members of the community."/>
        <s v="B. Create and sustain positive, collaborative, and productive relationships with families and the community for the benefit of students."/>
        <s v="C. Engage in regular and open two-way communication with families and the community about the school, students, needs, problems, and accomplishments."/>
        <s v="D. Maintain a presence in the community to understand its strengths and needs, develop productive relationships, and engage its resources for the school."/>
        <s v="E. Create means for the school community to partner with families to support student learning in and out of school."/>
        <s v="F. Understand, value, and employ the community’s cultural, social, intellectual, and political resources to promote student learning and school improvement."/>
        <s v="G. Develop and provide the school as a resource for families and the community."/>
        <s v="H. Advocate for the school and district, and for the importance of education and student needs and priorities to families and the community."/>
        <s v="I. Advocate publicly for the needs and priorities of students, families, and the community."/>
        <s v="J. Build and sustain productive partnerships with public and private sectors to promote school improvement and student learning."/>
        <s v="A. Institute, manage, and monitor operations and administrative systems that promote the mission and vision of the school."/>
        <s v="B. Strategically manage staff resources, assigning and scheduling teachers and staff to roles and responsibilities that optimize their professional capacity to address each student’s learning needs."/>
        <s v="C. Seek, acquire, and manage fiscal, physical, and other resources to support curriculum, instruction, and assessment; student learning community; professional capacity and community; and family and community engagement."/>
        <s v="D. Are responsible, ethical, and accountable stewards of the school’s monetary and nonmonetary resources, engaging in effective budgeting and accounting practices."/>
        <s v="E. Protect teachers’ and other staff members’ work and learning from disruption."/>
        <s v="F. Employ technology to improve the quality and efficiency of operations and management."/>
        <s v="G. Develop and maintain data and communication systems to deliver actionable information for classroom and school improvement."/>
        <s v="H. Know, comply with, and help the school community understand local, state, and federal laws, rights, policies, and regulations so as to promote student success."/>
        <s v="I. Develop and manage relationships with feeder and connecting schools for enrollment management and curricular and instructional articulation."/>
        <s v="J. Develop and manage productive relationships with the central office and school board."/>
        <s v="K. Develop and administer systems for fair and equitable management of conflict among students, faculty and staff, leaders, families, and community."/>
        <s v="L. Manage governance processes and internal and external politics toward achieving the school’s mission and vision."/>
        <s v="A. Seek to make school more effective for each student, teachers and staff, families, and the community."/>
        <s v="B. Use methods of continuous improvement to achieve the vision, fulfill the mission, and promote the core values of the school."/>
        <s v="C. Prepare the school and the community for improvement, promoting readiness, animperative for improvement, instilling mutual commitment and accountability, and developing the knowledge, skills, and motivation to succeed in improvement."/>
        <s v="D. Engage others in an ongoing process of evidence-based inquiry, learning, strategic goal setting, planning, implementation, and evaluation for continuous school and classroom improvement."/>
        <s v="E. Employ situationally-appropriate strategies for improvement, including transformational and incremental, adaptive approaches and attention to different phases of implementation."/>
        <s v="F. Assess and develop the capacity of staff to assess the value and applicability of emerging educational trends and the findings of research for the school and its improvement."/>
        <s v="G. Develop technically appropriate systems of data collection, management, analysis, and use, connecting as needed to the district office and external partners for support in planning, implementation, monitoring, feedback, and evaluation."/>
        <s v="H. Adopt a systems perspective and promote coherence among improvement efforts and all aspects of school organization, programs, and services."/>
        <s v="I. Manage uncertainty, risk, competing initiatives, and politics of change with courage and perseverance, providing support and encouragement, and openly communicating the need for, process for, and outcomes of improvement efforts."/>
        <s v="J. Develop and promote leadership among teachers and staff for inquiry, experimentation and innovation, and initiating and implementing improvement."/>
      </sharedItems>
    </cacheField>
    <cacheField name="PSEL Standard and Indicator Number" numFmtId="0">
      <sharedItems count="83">
        <s v="PSEL.I.A"/>
        <s v="PSEL.I.B"/>
        <s v="PSEL.I.C"/>
        <s v="PSEL.I.D"/>
        <s v="PSEL.I.E"/>
        <s v="PSEL.I.F"/>
        <s v="PSEL.I.G"/>
        <s v="PSEL.II.A"/>
        <s v="PSEL.II.B"/>
        <s v="PSEL.II.C"/>
        <s v="PSEL.II.D"/>
        <s v="PSEL.II.E"/>
        <s v="PSEL.II.F"/>
        <s v="PSEL.III.A"/>
        <s v="PSEL.III.B"/>
        <s v="PSEL.III.C"/>
        <s v="PSEL.III.D"/>
        <s v="PSEL.III.E"/>
        <s v="PSEL.III.F"/>
        <s v="PSEL.III.G"/>
        <s v="PSEL.III.H"/>
        <s v="PSEL.IV.A"/>
        <s v="PSEL.IV.B"/>
        <s v="PSEL.IV.C"/>
        <s v="PSEL.IV.D"/>
        <s v="PSEL.IV.E"/>
        <s v="PSEL.IV.F"/>
        <s v="PSEL.IV.G"/>
        <s v="PSEL.V.A"/>
        <s v="PSEL.V.B"/>
        <s v="PSEL.V.C"/>
        <s v="PSEL.V.D"/>
        <s v="PSEL.V.E"/>
        <s v="PSEL.V.F"/>
        <s v="PSEL.VI.A"/>
        <s v="PSEL.VI.B"/>
        <s v="PSEL.VI.C"/>
        <s v="PSEL.VI.D"/>
        <s v="PSEL.VI.E"/>
        <s v="PSEL.VI.F"/>
        <s v="PSEL.VI.G"/>
        <s v="PSEL.VI.H"/>
        <s v="PSEL.VI.I"/>
        <s v="PSEL.VII.A"/>
        <s v="PSEL.VII.B"/>
        <s v="PSEL.VII.C"/>
        <s v="PSEL.VII.D"/>
        <s v="PSEL.VII.E"/>
        <s v="PSEL.VII.F"/>
        <s v="PSEL.VII.G"/>
        <s v="PSEL.VII.H"/>
        <s v="PSEL.VIII.A"/>
        <s v="PSEL.VIII.B"/>
        <s v="PSEL.VIII.C"/>
        <s v="PSEL.VIII.D"/>
        <s v="PSEL.VIII.E"/>
        <s v="PSEL.VIII.F"/>
        <s v="PSEL.VIII.G"/>
        <s v="PSEL.VIII.H"/>
        <s v="PSEL.VIII.I"/>
        <s v="PSEL.VIII.J"/>
        <s v="PSEL.IX.A"/>
        <s v="PSEL.IX.B"/>
        <s v="PSEL.IX.C"/>
        <s v="PSEL.IX.D"/>
        <s v="PSEL.IX.E"/>
        <s v="PSEL.IX.F"/>
        <s v="PSEL.IX.G"/>
        <s v="PSEL.IX.H"/>
        <s v="PSEL.IX.I"/>
        <s v="PSEL.IX.J"/>
        <s v="PSEL.IX.K"/>
        <s v="PSEL.IX.L"/>
        <s v="PSEL.X.A"/>
        <s v="PSEL.X.B"/>
        <s v="PSEL.X.C"/>
        <s v="PSEL.X.D"/>
        <s v="PSEL.X.E"/>
        <s v="PSEL.X.F"/>
        <s v="PSEL.X.G"/>
        <s v="PSEL.X.H"/>
        <s v="PSEL.X.I"/>
        <s v="PSEL.X.J"/>
      </sharedItems>
    </cacheField>
    <cacheField name="IPLS Cross Reference" numFmtId="0">
      <sharedItems containsBlank="1" count="42">
        <s v="IPSSL 1.a"/>
        <s v="IPSSL 1.b"/>
        <m/>
        <s v="IPSSL V.a, V.b"/>
        <s v="IPSSL V.c"/>
        <s v="IPSSL V.a"/>
        <s v="IPSSL VI.b"/>
        <s v="IPSSL I.a, III.a"/>
        <s v="IPSSL II.a, VI.c"/>
        <s v="IPSSL III.a, VI.c"/>
        <s v="IPSSL III.a, III.c, VI.a"/>
        <s v="IPSSL III.b"/>
        <s v="IPSSL III.b, III.c"/>
        <s v="IPSSL II.b, IV.a"/>
        <s v="IPSSL IV.a"/>
        <s v="IPSSL VI.c"/>
        <s v="IPSSL III.d"/>
        <s v="IPSSL II.c, III.f, III.g"/>
        <s v="IPSSL III.f, III.g"/>
        <s v="IPSSL I.c, III.e"/>
        <s v="IPSSL II.f"/>
        <s v="IPSSL III.f"/>
        <s v="IPSSL III.g"/>
        <s v="IPSSL I.b"/>
        <s v="IPSSL I.b, I.c"/>
        <s v="IPSSL II.c"/>
        <s v="IPSSL IV.c"/>
        <s v="IPSSL IV.b, IV.c"/>
        <s v="IPSSL IV.c, V.c"/>
        <s v="IPSSL IV"/>
        <s v="IPSSL I.a, I.b, II.c"/>
        <s v="IPSSL II.c, III.d"/>
        <s v="IPSSL II.b, II.c, II.d"/>
        <s v="IPSSL IV.b"/>
        <s v="IPSSL I.a, IV.a, IV.c, VI.a, VI.b, VI.c"/>
        <s v="IPSSL I.a, I.b, II.a, III.a, III.b, IV.b, IV.c"/>
        <s v="IPSSL II.a, II.f, III.b, III.g, VI.a"/>
        <s v="IPSSL II.a, III.a, III.f, VI.c"/>
        <s v="IPSSL III.a, III.b, III.c"/>
        <s v="IPSSL III.a, III.f"/>
        <s v="IPSSL I.a"/>
        <s v="IPSSL IV.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
  <r>
    <x v="0"/>
    <x v="0"/>
    <x v="0"/>
    <x v="0"/>
    <x v="0"/>
    <s v="A"/>
    <x v="0"/>
    <x v="0"/>
    <x v="0"/>
  </r>
  <r>
    <x v="0"/>
    <x v="0"/>
    <x v="0"/>
    <x v="0"/>
    <x v="1"/>
    <s v="B"/>
    <x v="1"/>
    <x v="1"/>
    <x v="0"/>
  </r>
  <r>
    <x v="0"/>
    <x v="0"/>
    <x v="0"/>
    <x v="0"/>
    <x v="2"/>
    <s v="C"/>
    <x v="2"/>
    <x v="2"/>
    <x v="1"/>
  </r>
  <r>
    <x v="0"/>
    <x v="0"/>
    <x v="0"/>
    <x v="0"/>
    <x v="3"/>
    <s v="D"/>
    <x v="3"/>
    <x v="3"/>
    <x v="0"/>
  </r>
  <r>
    <x v="0"/>
    <x v="0"/>
    <x v="0"/>
    <x v="0"/>
    <x v="4"/>
    <s v="E"/>
    <x v="4"/>
    <x v="4"/>
    <x v="2"/>
  </r>
  <r>
    <x v="0"/>
    <x v="0"/>
    <x v="0"/>
    <x v="0"/>
    <x v="5"/>
    <s v="F"/>
    <x v="5"/>
    <x v="5"/>
    <x v="0"/>
  </r>
  <r>
    <x v="0"/>
    <x v="0"/>
    <x v="0"/>
    <x v="0"/>
    <x v="6"/>
    <s v="G"/>
    <x v="6"/>
    <x v="6"/>
    <x v="1"/>
  </r>
  <r>
    <x v="1"/>
    <x v="1"/>
    <x v="1"/>
    <x v="1"/>
    <x v="7"/>
    <s v="A"/>
    <x v="7"/>
    <x v="7"/>
    <x v="3"/>
  </r>
  <r>
    <x v="1"/>
    <x v="1"/>
    <x v="1"/>
    <x v="1"/>
    <x v="8"/>
    <s v="B"/>
    <x v="8"/>
    <x v="8"/>
    <x v="3"/>
  </r>
  <r>
    <x v="1"/>
    <x v="1"/>
    <x v="1"/>
    <x v="1"/>
    <x v="9"/>
    <s v="C"/>
    <x v="9"/>
    <x v="9"/>
    <x v="2"/>
  </r>
  <r>
    <x v="1"/>
    <x v="1"/>
    <x v="1"/>
    <x v="1"/>
    <x v="10"/>
    <s v="D"/>
    <x v="10"/>
    <x v="10"/>
    <x v="2"/>
  </r>
  <r>
    <x v="1"/>
    <x v="1"/>
    <x v="1"/>
    <x v="1"/>
    <x v="11"/>
    <s v="E"/>
    <x v="11"/>
    <x v="11"/>
    <x v="4"/>
  </r>
  <r>
    <x v="1"/>
    <x v="1"/>
    <x v="1"/>
    <x v="1"/>
    <x v="12"/>
    <s v="F"/>
    <x v="12"/>
    <x v="12"/>
    <x v="5"/>
  </r>
  <r>
    <x v="2"/>
    <x v="2"/>
    <x v="2"/>
    <x v="2"/>
    <x v="13"/>
    <s v="A"/>
    <x v="13"/>
    <x v="13"/>
    <x v="5"/>
  </r>
  <r>
    <x v="2"/>
    <x v="2"/>
    <x v="2"/>
    <x v="2"/>
    <x v="14"/>
    <s v="B"/>
    <x v="14"/>
    <x v="14"/>
    <x v="4"/>
  </r>
  <r>
    <x v="2"/>
    <x v="2"/>
    <x v="2"/>
    <x v="2"/>
    <x v="15"/>
    <s v="C"/>
    <x v="15"/>
    <x v="15"/>
    <x v="2"/>
  </r>
  <r>
    <x v="2"/>
    <x v="2"/>
    <x v="2"/>
    <x v="2"/>
    <x v="16"/>
    <s v="D"/>
    <x v="16"/>
    <x v="16"/>
    <x v="6"/>
  </r>
  <r>
    <x v="2"/>
    <x v="2"/>
    <x v="2"/>
    <x v="2"/>
    <x v="17"/>
    <s v="E"/>
    <x v="17"/>
    <x v="17"/>
    <x v="2"/>
  </r>
  <r>
    <x v="2"/>
    <x v="2"/>
    <x v="2"/>
    <x v="2"/>
    <x v="18"/>
    <s v="F"/>
    <x v="18"/>
    <x v="18"/>
    <x v="2"/>
  </r>
  <r>
    <x v="2"/>
    <x v="2"/>
    <x v="2"/>
    <x v="2"/>
    <x v="19"/>
    <s v="G"/>
    <x v="19"/>
    <x v="19"/>
    <x v="2"/>
  </r>
  <r>
    <x v="2"/>
    <x v="2"/>
    <x v="2"/>
    <x v="2"/>
    <x v="20"/>
    <s v="H"/>
    <x v="20"/>
    <x v="20"/>
    <x v="4"/>
  </r>
  <r>
    <x v="3"/>
    <x v="3"/>
    <x v="3"/>
    <x v="3"/>
    <x v="21"/>
    <s v="A"/>
    <x v="21"/>
    <x v="21"/>
    <x v="7"/>
  </r>
  <r>
    <x v="3"/>
    <x v="3"/>
    <x v="3"/>
    <x v="3"/>
    <x v="22"/>
    <s v="B"/>
    <x v="22"/>
    <x v="22"/>
    <x v="8"/>
  </r>
  <r>
    <x v="3"/>
    <x v="3"/>
    <x v="3"/>
    <x v="3"/>
    <x v="23"/>
    <s v="C"/>
    <x v="23"/>
    <x v="23"/>
    <x v="9"/>
  </r>
  <r>
    <x v="3"/>
    <x v="3"/>
    <x v="3"/>
    <x v="3"/>
    <x v="24"/>
    <s v="D"/>
    <x v="24"/>
    <x v="24"/>
    <x v="10"/>
  </r>
  <r>
    <x v="3"/>
    <x v="3"/>
    <x v="3"/>
    <x v="3"/>
    <x v="25"/>
    <s v="E"/>
    <x v="25"/>
    <x v="25"/>
    <x v="2"/>
  </r>
  <r>
    <x v="3"/>
    <x v="3"/>
    <x v="3"/>
    <x v="3"/>
    <x v="26"/>
    <s v="F"/>
    <x v="26"/>
    <x v="26"/>
    <x v="11"/>
  </r>
  <r>
    <x v="3"/>
    <x v="3"/>
    <x v="3"/>
    <x v="3"/>
    <x v="27"/>
    <s v="G"/>
    <x v="27"/>
    <x v="27"/>
    <x v="12"/>
  </r>
  <r>
    <x v="4"/>
    <x v="4"/>
    <x v="4"/>
    <x v="4"/>
    <x v="28"/>
    <s v="A"/>
    <x v="28"/>
    <x v="28"/>
    <x v="13"/>
  </r>
  <r>
    <x v="4"/>
    <x v="4"/>
    <x v="4"/>
    <x v="4"/>
    <x v="29"/>
    <s v="B"/>
    <x v="29"/>
    <x v="29"/>
    <x v="14"/>
  </r>
  <r>
    <x v="4"/>
    <x v="4"/>
    <x v="4"/>
    <x v="4"/>
    <x v="30"/>
    <s v="C"/>
    <x v="30"/>
    <x v="30"/>
    <x v="15"/>
  </r>
  <r>
    <x v="4"/>
    <x v="4"/>
    <x v="4"/>
    <x v="4"/>
    <x v="31"/>
    <s v="D"/>
    <x v="31"/>
    <x v="31"/>
    <x v="14"/>
  </r>
  <r>
    <x v="4"/>
    <x v="4"/>
    <x v="4"/>
    <x v="4"/>
    <x v="32"/>
    <s v="E"/>
    <x v="32"/>
    <x v="32"/>
    <x v="6"/>
  </r>
  <r>
    <x v="4"/>
    <x v="4"/>
    <x v="4"/>
    <x v="4"/>
    <x v="33"/>
    <s v="F"/>
    <x v="33"/>
    <x v="33"/>
    <x v="4"/>
  </r>
  <r>
    <x v="5"/>
    <x v="5"/>
    <x v="5"/>
    <x v="5"/>
    <x v="34"/>
    <s v="A"/>
    <x v="34"/>
    <x v="34"/>
    <x v="16"/>
  </r>
  <r>
    <x v="5"/>
    <x v="5"/>
    <x v="5"/>
    <x v="5"/>
    <x v="35"/>
    <s v="B"/>
    <x v="35"/>
    <x v="35"/>
    <x v="2"/>
  </r>
  <r>
    <x v="5"/>
    <x v="5"/>
    <x v="5"/>
    <x v="5"/>
    <x v="36"/>
    <s v="C"/>
    <x v="36"/>
    <x v="36"/>
    <x v="17"/>
  </r>
  <r>
    <x v="5"/>
    <x v="5"/>
    <x v="5"/>
    <x v="5"/>
    <x v="37"/>
    <s v="D"/>
    <x v="37"/>
    <x v="37"/>
    <x v="18"/>
  </r>
  <r>
    <x v="5"/>
    <x v="5"/>
    <x v="5"/>
    <x v="5"/>
    <x v="38"/>
    <s v="E"/>
    <x v="38"/>
    <x v="38"/>
    <x v="19"/>
  </r>
  <r>
    <x v="5"/>
    <x v="5"/>
    <x v="5"/>
    <x v="5"/>
    <x v="39"/>
    <s v="F"/>
    <x v="39"/>
    <x v="39"/>
    <x v="20"/>
  </r>
  <r>
    <x v="5"/>
    <x v="5"/>
    <x v="5"/>
    <x v="5"/>
    <x v="40"/>
    <s v="G"/>
    <x v="40"/>
    <x v="40"/>
    <x v="21"/>
  </r>
  <r>
    <x v="5"/>
    <x v="5"/>
    <x v="5"/>
    <x v="5"/>
    <x v="41"/>
    <s v="H"/>
    <x v="41"/>
    <x v="41"/>
    <x v="2"/>
  </r>
  <r>
    <x v="5"/>
    <x v="5"/>
    <x v="5"/>
    <x v="5"/>
    <x v="42"/>
    <s v="I"/>
    <x v="42"/>
    <x v="42"/>
    <x v="2"/>
  </r>
  <r>
    <x v="6"/>
    <x v="6"/>
    <x v="6"/>
    <x v="6"/>
    <x v="43"/>
    <s v="A"/>
    <x v="43"/>
    <x v="43"/>
    <x v="22"/>
  </r>
  <r>
    <x v="6"/>
    <x v="6"/>
    <x v="6"/>
    <x v="6"/>
    <x v="44"/>
    <s v="B"/>
    <x v="44"/>
    <x v="44"/>
    <x v="23"/>
  </r>
  <r>
    <x v="6"/>
    <x v="6"/>
    <x v="6"/>
    <x v="6"/>
    <x v="45"/>
    <s v="C"/>
    <x v="45"/>
    <x v="45"/>
    <x v="2"/>
  </r>
  <r>
    <x v="6"/>
    <x v="6"/>
    <x v="6"/>
    <x v="6"/>
    <x v="46"/>
    <s v="D"/>
    <x v="46"/>
    <x v="46"/>
    <x v="24"/>
  </r>
  <r>
    <x v="6"/>
    <x v="6"/>
    <x v="6"/>
    <x v="6"/>
    <x v="47"/>
    <s v="E"/>
    <x v="47"/>
    <x v="47"/>
    <x v="14"/>
  </r>
  <r>
    <x v="6"/>
    <x v="6"/>
    <x v="6"/>
    <x v="6"/>
    <x v="48"/>
    <s v="F"/>
    <x v="48"/>
    <x v="48"/>
    <x v="22"/>
  </r>
  <r>
    <x v="6"/>
    <x v="6"/>
    <x v="6"/>
    <x v="6"/>
    <x v="49"/>
    <s v="G"/>
    <x v="49"/>
    <x v="49"/>
    <x v="25"/>
  </r>
  <r>
    <x v="6"/>
    <x v="6"/>
    <x v="6"/>
    <x v="6"/>
    <x v="50"/>
    <s v="H"/>
    <x v="50"/>
    <x v="50"/>
    <x v="11"/>
  </r>
  <r>
    <x v="7"/>
    <x v="7"/>
    <x v="7"/>
    <x v="7"/>
    <x v="51"/>
    <s v="A"/>
    <x v="51"/>
    <x v="51"/>
    <x v="26"/>
  </r>
  <r>
    <x v="7"/>
    <x v="7"/>
    <x v="7"/>
    <x v="7"/>
    <x v="52"/>
    <s v="B"/>
    <x v="52"/>
    <x v="52"/>
    <x v="26"/>
  </r>
  <r>
    <x v="7"/>
    <x v="7"/>
    <x v="7"/>
    <x v="7"/>
    <x v="53"/>
    <s v="C"/>
    <x v="53"/>
    <x v="53"/>
    <x v="27"/>
  </r>
  <r>
    <x v="7"/>
    <x v="7"/>
    <x v="7"/>
    <x v="7"/>
    <x v="54"/>
    <s v="D"/>
    <x v="54"/>
    <x v="54"/>
    <x v="27"/>
  </r>
  <r>
    <x v="7"/>
    <x v="7"/>
    <x v="7"/>
    <x v="7"/>
    <x v="55"/>
    <s v="E"/>
    <x v="55"/>
    <x v="55"/>
    <x v="14"/>
  </r>
  <r>
    <x v="7"/>
    <x v="7"/>
    <x v="7"/>
    <x v="7"/>
    <x v="56"/>
    <s v="F"/>
    <x v="56"/>
    <x v="56"/>
    <x v="4"/>
  </r>
  <r>
    <x v="7"/>
    <x v="7"/>
    <x v="7"/>
    <x v="7"/>
    <x v="57"/>
    <s v="G"/>
    <x v="57"/>
    <x v="57"/>
    <x v="26"/>
  </r>
  <r>
    <x v="7"/>
    <x v="7"/>
    <x v="7"/>
    <x v="7"/>
    <x v="58"/>
    <s v="H"/>
    <x v="58"/>
    <x v="58"/>
    <x v="28"/>
  </r>
  <r>
    <x v="7"/>
    <x v="7"/>
    <x v="7"/>
    <x v="7"/>
    <x v="59"/>
    <s v="I"/>
    <x v="59"/>
    <x v="59"/>
    <x v="28"/>
  </r>
  <r>
    <x v="7"/>
    <x v="7"/>
    <x v="7"/>
    <x v="7"/>
    <x v="60"/>
    <s v="J"/>
    <x v="60"/>
    <x v="60"/>
    <x v="29"/>
  </r>
  <r>
    <x v="8"/>
    <x v="8"/>
    <x v="8"/>
    <x v="8"/>
    <x v="61"/>
    <s v="A"/>
    <x v="61"/>
    <x v="61"/>
    <x v="30"/>
  </r>
  <r>
    <x v="8"/>
    <x v="8"/>
    <x v="8"/>
    <x v="8"/>
    <x v="62"/>
    <s v="B"/>
    <x v="62"/>
    <x v="62"/>
    <x v="31"/>
  </r>
  <r>
    <x v="8"/>
    <x v="8"/>
    <x v="8"/>
    <x v="8"/>
    <x v="63"/>
    <s v="C"/>
    <x v="63"/>
    <x v="63"/>
    <x v="32"/>
  </r>
  <r>
    <x v="8"/>
    <x v="8"/>
    <x v="8"/>
    <x v="8"/>
    <x v="64"/>
    <s v="D"/>
    <x v="64"/>
    <x v="64"/>
    <x v="2"/>
  </r>
  <r>
    <x v="8"/>
    <x v="8"/>
    <x v="8"/>
    <x v="8"/>
    <x v="65"/>
    <s v="E"/>
    <x v="65"/>
    <x v="65"/>
    <x v="25"/>
  </r>
  <r>
    <x v="8"/>
    <x v="8"/>
    <x v="8"/>
    <x v="8"/>
    <x v="66"/>
    <s v="F"/>
    <x v="66"/>
    <x v="66"/>
    <x v="2"/>
  </r>
  <r>
    <x v="8"/>
    <x v="8"/>
    <x v="8"/>
    <x v="8"/>
    <x v="67"/>
    <s v="G"/>
    <x v="67"/>
    <x v="67"/>
    <x v="12"/>
  </r>
  <r>
    <x v="8"/>
    <x v="8"/>
    <x v="8"/>
    <x v="8"/>
    <x v="68"/>
    <s v="H"/>
    <x v="68"/>
    <x v="68"/>
    <x v="2"/>
  </r>
  <r>
    <x v="8"/>
    <x v="8"/>
    <x v="8"/>
    <x v="8"/>
    <x v="69"/>
    <s v="I"/>
    <x v="69"/>
    <x v="69"/>
    <x v="2"/>
  </r>
  <r>
    <x v="8"/>
    <x v="8"/>
    <x v="8"/>
    <x v="8"/>
    <x v="70"/>
    <s v="J"/>
    <x v="70"/>
    <x v="70"/>
    <x v="2"/>
  </r>
  <r>
    <x v="8"/>
    <x v="8"/>
    <x v="8"/>
    <x v="8"/>
    <x v="71"/>
    <s v="K"/>
    <x v="71"/>
    <x v="71"/>
    <x v="33"/>
  </r>
  <r>
    <x v="8"/>
    <x v="8"/>
    <x v="8"/>
    <x v="8"/>
    <x v="72"/>
    <s v="L"/>
    <x v="72"/>
    <x v="72"/>
    <x v="23"/>
  </r>
  <r>
    <x v="9"/>
    <x v="9"/>
    <x v="9"/>
    <x v="9"/>
    <x v="73"/>
    <s v="A"/>
    <x v="73"/>
    <x v="73"/>
    <x v="34"/>
  </r>
  <r>
    <x v="9"/>
    <x v="9"/>
    <x v="9"/>
    <x v="9"/>
    <x v="74"/>
    <s v="B"/>
    <x v="74"/>
    <x v="74"/>
    <x v="35"/>
  </r>
  <r>
    <x v="9"/>
    <x v="9"/>
    <x v="9"/>
    <x v="9"/>
    <x v="75"/>
    <s v="C"/>
    <x v="75"/>
    <x v="75"/>
    <x v="36"/>
  </r>
  <r>
    <x v="9"/>
    <x v="9"/>
    <x v="9"/>
    <x v="9"/>
    <x v="76"/>
    <s v="D"/>
    <x v="76"/>
    <x v="76"/>
    <x v="37"/>
  </r>
  <r>
    <x v="9"/>
    <x v="9"/>
    <x v="9"/>
    <x v="9"/>
    <x v="77"/>
    <s v="E"/>
    <x v="77"/>
    <x v="77"/>
    <x v="38"/>
  </r>
  <r>
    <x v="9"/>
    <x v="9"/>
    <x v="9"/>
    <x v="9"/>
    <x v="78"/>
    <s v="F"/>
    <x v="78"/>
    <x v="78"/>
    <x v="39"/>
  </r>
  <r>
    <x v="9"/>
    <x v="9"/>
    <x v="9"/>
    <x v="9"/>
    <x v="79"/>
    <s v="G"/>
    <x v="79"/>
    <x v="79"/>
    <x v="11"/>
  </r>
  <r>
    <x v="9"/>
    <x v="9"/>
    <x v="9"/>
    <x v="9"/>
    <x v="80"/>
    <s v="H"/>
    <x v="80"/>
    <x v="80"/>
    <x v="40"/>
  </r>
  <r>
    <x v="9"/>
    <x v="9"/>
    <x v="9"/>
    <x v="9"/>
    <x v="81"/>
    <s v="I"/>
    <x v="81"/>
    <x v="81"/>
    <x v="41"/>
  </r>
  <r>
    <x v="9"/>
    <x v="9"/>
    <x v="9"/>
    <x v="9"/>
    <x v="82"/>
    <s v="J"/>
    <x v="82"/>
    <x v="82"/>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compact="0" compactData="0" multipleFieldFilters="0">
  <location ref="A3:D86" firstHeaderRow="1" firstDataRow="1" firstDataCol="4"/>
  <pivotFields count="9">
    <pivotField compact="0" outline="0" showAll="0"/>
    <pivotField axis="axisRow" compact="0" outline="0" showAll="0" defaultSubtotal="0">
      <items count="10">
        <item x="0"/>
        <item x="1"/>
        <item x="2"/>
        <item x="3"/>
        <item x="4"/>
        <item x="5"/>
        <item x="6"/>
        <item x="7"/>
        <item x="8"/>
        <item x="9"/>
      </items>
    </pivotField>
    <pivotField axis="axisRow" compact="0" outline="0" showAll="0" defaultSubtotal="0">
      <items count="10">
        <item x="9"/>
        <item x="1"/>
        <item x="4"/>
        <item x="3"/>
        <item x="5"/>
        <item x="0"/>
        <item x="7"/>
        <item x="6"/>
        <item x="8"/>
        <item x="2"/>
      </items>
    </pivotField>
    <pivotField compact="0" outline="0" showAll="0" defaultSubtotal="0">
      <items count="10">
        <item x="0"/>
        <item x="1"/>
        <item x="2"/>
        <item x="3"/>
        <item x="8"/>
        <item x="4"/>
        <item x="5"/>
        <item x="6"/>
        <item x="7"/>
        <item x="9"/>
      </items>
    </pivotField>
    <pivotField compact="0" outline="0" showAll="0" defaultSubtotal="0">
      <items count="83">
        <item x="8"/>
        <item x="7"/>
        <item x="19"/>
        <item x="20"/>
        <item x="80"/>
        <item x="58"/>
        <item x="59"/>
        <item x="22"/>
        <item x="51"/>
        <item x="64"/>
        <item x="2"/>
        <item x="78"/>
        <item x="28"/>
        <item x="60"/>
        <item x="17"/>
        <item x="29"/>
        <item x="52"/>
        <item x="55"/>
        <item x="32"/>
        <item x="38"/>
        <item x="48"/>
        <item x="0"/>
        <item x="71"/>
        <item x="67"/>
        <item x="70"/>
        <item x="69"/>
        <item x="82"/>
        <item x="57"/>
        <item x="47"/>
        <item x="5"/>
        <item x="16"/>
        <item x="36"/>
        <item x="79"/>
        <item x="40"/>
        <item x="43"/>
        <item x="77"/>
        <item x="66"/>
        <item x="26"/>
        <item x="44"/>
        <item x="39"/>
        <item x="50"/>
        <item x="53"/>
        <item x="76"/>
        <item x="24"/>
        <item x="15"/>
        <item x="13"/>
        <item x="37"/>
        <item x="21"/>
        <item x="1"/>
        <item x="33"/>
        <item x="61"/>
        <item x="68"/>
        <item x="11"/>
        <item x="54"/>
        <item x="72"/>
        <item x="81"/>
        <item x="6"/>
        <item x="9"/>
        <item x="35"/>
        <item x="75"/>
        <item x="31"/>
        <item x="23"/>
        <item x="46"/>
        <item x="25"/>
        <item x="41"/>
        <item x="18"/>
        <item x="65"/>
        <item x="30"/>
        <item x="12"/>
        <item x="49"/>
        <item x="14"/>
        <item x="34"/>
        <item x="4"/>
        <item x="10"/>
        <item x="73"/>
        <item x="63"/>
        <item x="3"/>
        <item x="42"/>
        <item x="56"/>
        <item x="27"/>
        <item x="74"/>
        <item x="45"/>
        <item x="62"/>
      </items>
    </pivotField>
    <pivotField compact="0" outline="0" showAll="0"/>
    <pivotField axis="axisRow" compact="0" outline="0" showAll="0" defaultSubtotal="0">
      <items count="83">
        <item x="7"/>
        <item x="51"/>
        <item x="28"/>
        <item x="0"/>
        <item x="43"/>
        <item x="13"/>
        <item x="21"/>
        <item x="61"/>
        <item x="34"/>
        <item x="73"/>
        <item x="8"/>
        <item x="22"/>
        <item x="29"/>
        <item x="52"/>
        <item x="44"/>
        <item x="1"/>
        <item x="35"/>
        <item x="14"/>
        <item x="74"/>
        <item x="2"/>
        <item x="36"/>
        <item x="53"/>
        <item x="15"/>
        <item x="9"/>
        <item x="75"/>
        <item x="23"/>
        <item x="30"/>
        <item x="63"/>
        <item x="64"/>
        <item x="16"/>
        <item x="76"/>
        <item x="24"/>
        <item x="37"/>
        <item x="54"/>
        <item x="31"/>
        <item x="46"/>
        <item x="10"/>
        <item x="3"/>
        <item x="17"/>
        <item x="55"/>
        <item x="32"/>
        <item x="38"/>
        <item x="47"/>
        <item x="77"/>
        <item x="11"/>
        <item x="25"/>
        <item x="65"/>
        <item x="4"/>
        <item x="78"/>
        <item x="48"/>
        <item x="5"/>
        <item x="66"/>
        <item x="26"/>
        <item x="39"/>
        <item x="33"/>
        <item x="18"/>
        <item x="12"/>
        <item x="56"/>
        <item x="19"/>
        <item x="67"/>
        <item x="57"/>
        <item x="79"/>
        <item x="40"/>
        <item x="6"/>
        <item x="49"/>
        <item x="27"/>
        <item x="20"/>
        <item x="80"/>
        <item x="58"/>
        <item x="50"/>
        <item x="68"/>
        <item x="41"/>
        <item x="59"/>
        <item x="69"/>
        <item x="81"/>
        <item x="42"/>
        <item x="60"/>
        <item x="70"/>
        <item x="82"/>
        <item x="71"/>
        <item x="72"/>
        <item x="45"/>
        <item x="62"/>
      </items>
    </pivotField>
    <pivotField axis="axisRow" compact="0" outline="0" showAll="0" defaultSubtotal="0">
      <items count="83">
        <item x="0"/>
        <item x="1"/>
        <item x="2"/>
        <item x="3"/>
        <item x="4"/>
        <item x="5"/>
        <item x="6"/>
        <item x="7"/>
        <item x="8"/>
        <item x="9"/>
        <item x="10"/>
        <item x="11"/>
        <item x="12"/>
        <item x="13"/>
        <item x="14"/>
        <item x="15"/>
        <item x="16"/>
        <item x="17"/>
        <item x="18"/>
        <item x="19"/>
        <item x="20"/>
        <item x="21"/>
        <item x="22"/>
        <item x="23"/>
        <item x="24"/>
        <item x="25"/>
        <item x="26"/>
        <item x="27"/>
        <item x="61"/>
        <item x="62"/>
        <item x="63"/>
        <item x="64"/>
        <item x="65"/>
        <item x="66"/>
        <item x="67"/>
        <item x="68"/>
        <item x="69"/>
        <item x="70"/>
        <item x="71"/>
        <item x="72"/>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73"/>
        <item x="74"/>
        <item x="75"/>
        <item x="76"/>
        <item x="77"/>
        <item x="78"/>
        <item x="79"/>
        <item x="80"/>
        <item x="81"/>
        <item x="82"/>
      </items>
    </pivotField>
    <pivotField compact="0" outline="0" showAll="0">
      <items count="43">
        <item x="2"/>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s>
  <rowFields count="4">
    <field x="1"/>
    <field x="2"/>
    <field x="6"/>
    <field x="7"/>
  </rowFields>
  <rowItems count="83">
    <i>
      <x/>
      <x v="5"/>
      <x v="3"/>
      <x/>
    </i>
    <i r="2">
      <x v="15"/>
      <x v="1"/>
    </i>
    <i r="2">
      <x v="19"/>
      <x v="2"/>
    </i>
    <i r="2">
      <x v="37"/>
      <x v="3"/>
    </i>
    <i r="2">
      <x v="47"/>
      <x v="4"/>
    </i>
    <i r="2">
      <x v="50"/>
      <x v="5"/>
    </i>
    <i r="2">
      <x v="63"/>
      <x v="6"/>
    </i>
    <i>
      <x v="1"/>
      <x v="1"/>
      <x/>
      <x v="7"/>
    </i>
    <i r="2">
      <x v="10"/>
      <x v="8"/>
    </i>
    <i r="2">
      <x v="23"/>
      <x v="9"/>
    </i>
    <i r="2">
      <x v="36"/>
      <x v="10"/>
    </i>
    <i r="2">
      <x v="44"/>
      <x v="11"/>
    </i>
    <i r="2">
      <x v="56"/>
      <x v="12"/>
    </i>
    <i>
      <x v="2"/>
      <x v="9"/>
      <x v="5"/>
      <x v="13"/>
    </i>
    <i r="2">
      <x v="17"/>
      <x v="14"/>
    </i>
    <i r="2">
      <x v="22"/>
      <x v="15"/>
    </i>
    <i r="2">
      <x v="29"/>
      <x v="16"/>
    </i>
    <i r="2">
      <x v="38"/>
      <x v="17"/>
    </i>
    <i r="2">
      <x v="55"/>
      <x v="18"/>
    </i>
    <i r="2">
      <x v="58"/>
      <x v="19"/>
    </i>
    <i r="2">
      <x v="66"/>
      <x v="20"/>
    </i>
    <i>
      <x v="3"/>
      <x v="3"/>
      <x v="6"/>
      <x v="21"/>
    </i>
    <i r="2">
      <x v="11"/>
      <x v="22"/>
    </i>
    <i r="2">
      <x v="25"/>
      <x v="23"/>
    </i>
    <i r="2">
      <x v="31"/>
      <x v="24"/>
    </i>
    <i r="2">
      <x v="45"/>
      <x v="25"/>
    </i>
    <i r="2">
      <x v="52"/>
      <x v="26"/>
    </i>
    <i r="2">
      <x v="65"/>
      <x v="27"/>
    </i>
    <i>
      <x v="4"/>
      <x v="2"/>
      <x v="2"/>
      <x v="40"/>
    </i>
    <i r="2">
      <x v="12"/>
      <x v="41"/>
    </i>
    <i r="2">
      <x v="26"/>
      <x v="42"/>
    </i>
    <i r="2">
      <x v="34"/>
      <x v="43"/>
    </i>
    <i r="2">
      <x v="40"/>
      <x v="44"/>
    </i>
    <i r="2">
      <x v="54"/>
      <x v="45"/>
    </i>
    <i>
      <x v="5"/>
      <x v="4"/>
      <x v="8"/>
      <x v="46"/>
    </i>
    <i r="2">
      <x v="16"/>
      <x v="47"/>
    </i>
    <i r="2">
      <x v="20"/>
      <x v="48"/>
    </i>
    <i r="2">
      <x v="32"/>
      <x v="49"/>
    </i>
    <i r="2">
      <x v="41"/>
      <x v="50"/>
    </i>
    <i r="2">
      <x v="53"/>
      <x v="51"/>
    </i>
    <i r="2">
      <x v="62"/>
      <x v="52"/>
    </i>
    <i r="2">
      <x v="71"/>
      <x v="53"/>
    </i>
    <i r="2">
      <x v="75"/>
      <x v="54"/>
    </i>
    <i>
      <x v="6"/>
      <x v="7"/>
      <x v="4"/>
      <x v="55"/>
    </i>
    <i r="2">
      <x v="14"/>
      <x v="56"/>
    </i>
    <i r="2">
      <x v="35"/>
      <x v="58"/>
    </i>
    <i r="2">
      <x v="42"/>
      <x v="59"/>
    </i>
    <i r="2">
      <x v="49"/>
      <x v="60"/>
    </i>
    <i r="2">
      <x v="64"/>
      <x v="61"/>
    </i>
    <i r="2">
      <x v="69"/>
      <x v="62"/>
    </i>
    <i r="2">
      <x v="81"/>
      <x v="57"/>
    </i>
    <i>
      <x v="7"/>
      <x v="6"/>
      <x v="1"/>
      <x v="63"/>
    </i>
    <i r="2">
      <x v="13"/>
      <x v="64"/>
    </i>
    <i r="2">
      <x v="21"/>
      <x v="65"/>
    </i>
    <i r="2">
      <x v="33"/>
      <x v="66"/>
    </i>
    <i r="2">
      <x v="39"/>
      <x v="67"/>
    </i>
    <i r="2">
      <x v="57"/>
      <x v="68"/>
    </i>
    <i r="2">
      <x v="60"/>
      <x v="69"/>
    </i>
    <i r="2">
      <x v="68"/>
      <x v="70"/>
    </i>
    <i r="2">
      <x v="72"/>
      <x v="71"/>
    </i>
    <i r="2">
      <x v="76"/>
      <x v="72"/>
    </i>
    <i>
      <x v="8"/>
      <x v="8"/>
      <x v="7"/>
      <x v="28"/>
    </i>
    <i r="2">
      <x v="27"/>
      <x v="30"/>
    </i>
    <i r="2">
      <x v="28"/>
      <x v="31"/>
    </i>
    <i r="2">
      <x v="46"/>
      <x v="32"/>
    </i>
    <i r="2">
      <x v="51"/>
      <x v="33"/>
    </i>
    <i r="2">
      <x v="59"/>
      <x v="34"/>
    </i>
    <i r="2">
      <x v="70"/>
      <x v="35"/>
    </i>
    <i r="2">
      <x v="73"/>
      <x v="36"/>
    </i>
    <i r="2">
      <x v="77"/>
      <x v="37"/>
    </i>
    <i r="2">
      <x v="79"/>
      <x v="38"/>
    </i>
    <i r="2">
      <x v="80"/>
      <x v="39"/>
    </i>
    <i r="2">
      <x v="82"/>
      <x v="29"/>
    </i>
    <i>
      <x v="9"/>
      <x/>
      <x v="9"/>
      <x v="73"/>
    </i>
    <i r="2">
      <x v="18"/>
      <x v="74"/>
    </i>
    <i r="2">
      <x v="24"/>
      <x v="75"/>
    </i>
    <i r="2">
      <x v="30"/>
      <x v="76"/>
    </i>
    <i r="2">
      <x v="43"/>
      <x v="77"/>
    </i>
    <i r="2">
      <x v="48"/>
      <x v="78"/>
    </i>
    <i r="2">
      <x v="61"/>
      <x v="79"/>
    </i>
    <i r="2">
      <x v="67"/>
      <x v="80"/>
    </i>
    <i r="2">
      <x v="74"/>
      <x v="81"/>
    </i>
    <i r="2">
      <x v="78"/>
      <x v="82"/>
    </i>
  </rowItems>
  <colItems count="1">
    <i/>
  </colItems>
  <formats count="471">
    <format dxfId="4556">
      <pivotArea type="all" dataOnly="0" outline="0" fieldPosition="0"/>
    </format>
    <format dxfId="4555">
      <pivotArea field="3" type="button" dataOnly="0" labelOnly="1" outline="0"/>
    </format>
    <format dxfId="4554">
      <pivotArea field="1" type="button" dataOnly="0" labelOnly="1" outline="0" axis="axisRow" fieldPosition="0"/>
    </format>
    <format dxfId="4553">
      <pivotArea field="2" type="button" dataOnly="0" labelOnly="1" outline="0" axis="axisRow" fieldPosition="1"/>
    </format>
    <format dxfId="4552">
      <pivotArea field="4" type="button" dataOnly="0" labelOnly="1" outline="0"/>
    </format>
    <format dxfId="4551">
      <pivotArea dataOnly="0" labelOnly="1" grandRow="1" outline="0" fieldPosition="0"/>
    </format>
    <format dxfId="4550">
      <pivotArea field="2" type="button" dataOnly="0" labelOnly="1" outline="0" axis="axisRow" fieldPosition="1"/>
    </format>
    <format dxfId="4549">
      <pivotArea field="2" type="button" dataOnly="0" labelOnly="1" outline="0" axis="axisRow" fieldPosition="1"/>
    </format>
    <format dxfId="4548">
      <pivotArea type="all" dataOnly="0" outline="0" fieldPosition="0"/>
    </format>
    <format dxfId="4547">
      <pivotArea field="3" type="button" dataOnly="0" labelOnly="1" outline="0"/>
    </format>
    <format dxfId="4546">
      <pivotArea field="1" type="button" dataOnly="0" labelOnly="1" outline="0" axis="axisRow" fieldPosition="0"/>
    </format>
    <format dxfId="4545">
      <pivotArea field="2" type="button" dataOnly="0" labelOnly="1" outline="0" axis="axisRow" fieldPosition="1"/>
    </format>
    <format dxfId="4544">
      <pivotArea field="4" type="button" dataOnly="0" labelOnly="1" outline="0"/>
    </format>
    <format dxfId="4543">
      <pivotArea dataOnly="0" labelOnly="1" grandRow="1" outline="0" fieldPosition="0"/>
    </format>
    <format dxfId="4542">
      <pivotArea field="3" type="button" dataOnly="0" labelOnly="1" outline="0"/>
    </format>
    <format dxfId="4541">
      <pivotArea field="7" type="button" dataOnly="0" labelOnly="1" outline="0" axis="axisRow" fieldPosition="3"/>
    </format>
    <format dxfId="4540">
      <pivotArea field="1" type="button" dataOnly="0" labelOnly="1" outline="0" axis="axisRow" fieldPosition="0"/>
    </format>
    <format dxfId="4539">
      <pivotArea field="2" type="button" dataOnly="0" labelOnly="1" outline="0" axis="axisRow" fieldPosition="1"/>
    </format>
    <format dxfId="4538">
      <pivotArea field="4" type="button" dataOnly="0" labelOnly="1" outline="0"/>
    </format>
    <format dxfId="4537">
      <pivotArea dataOnly="0" labelOnly="1" outline="0" axis="axisValues" fieldPosition="0"/>
    </format>
    <format dxfId="4536">
      <pivotArea dataOnly="0" labelOnly="1" outline="0" axis="axisValues" fieldPosition="0"/>
    </format>
    <format dxfId="4535">
      <pivotArea field="3" type="button" dataOnly="0" labelOnly="1" outline="0"/>
    </format>
    <format dxfId="4534">
      <pivotArea dataOnly="0" outline="0" axis="axisValues" fieldPosition="0"/>
    </format>
    <format dxfId="4533">
      <pivotArea outline="0" collapsedLevelsAreSubtotals="1" fieldPosition="0"/>
    </format>
    <format dxfId="4532">
      <pivotArea dataOnly="0" labelOnly="1" outline="0" axis="axisValues" fieldPosition="0"/>
    </format>
    <format dxfId="4531">
      <pivotArea dataOnly="0" labelOnly="1" outline="0" axis="axisValues" fieldPosition="0"/>
    </format>
    <format dxfId="4530">
      <pivotArea field="6" type="button" dataOnly="0" labelOnly="1" outline="0" axis="axisRow" fieldPosition="2"/>
    </format>
    <format dxfId="4529">
      <pivotArea type="all" dataOnly="0" outline="0" fieldPosition="0"/>
    </format>
    <format dxfId="4528">
      <pivotArea outline="0" collapsedLevelsAreSubtotals="1" fieldPosition="0"/>
    </format>
    <format dxfId="4527">
      <pivotArea field="1" type="button" dataOnly="0" labelOnly="1" outline="0" axis="axisRow" fieldPosition="0"/>
    </format>
    <format dxfId="4526">
      <pivotArea field="2" type="button" dataOnly="0" labelOnly="1" outline="0" axis="axisRow" fieldPosition="1"/>
    </format>
    <format dxfId="4525">
      <pivotArea field="6" type="button" dataOnly="0" labelOnly="1" outline="0" axis="axisRow" fieldPosition="2"/>
    </format>
    <format dxfId="4524">
      <pivotArea field="7" type="button" dataOnly="0" labelOnly="1" outline="0" axis="axisRow" fieldPosition="3"/>
    </format>
    <format dxfId="4523">
      <pivotArea dataOnly="0" labelOnly="1" outline="0" axis="axisValues" fieldPosition="0"/>
    </format>
    <format dxfId="4522">
      <pivotArea dataOnly="0" labelOnly="1" outline="0" fieldPosition="0">
        <references count="1">
          <reference field="1" count="0"/>
        </references>
      </pivotArea>
    </format>
    <format dxfId="4521">
      <pivotArea dataOnly="0" labelOnly="1" outline="0" fieldPosition="0">
        <references count="2">
          <reference field="1" count="1" selected="0">
            <x v="3"/>
          </reference>
          <reference field="2" count="1">
            <x v="3"/>
          </reference>
        </references>
      </pivotArea>
    </format>
    <format dxfId="4520">
      <pivotArea dataOnly="0" labelOnly="1" outline="0" fieldPosition="0">
        <references count="2">
          <reference field="1" count="1" selected="0">
            <x v="2"/>
          </reference>
          <reference field="2" count="1">
            <x v="9"/>
          </reference>
        </references>
      </pivotArea>
    </format>
    <format dxfId="4519">
      <pivotArea dataOnly="0" labelOnly="1" outline="0" fieldPosition="0">
        <references count="2">
          <reference field="1" count="1" selected="0">
            <x v="1"/>
          </reference>
          <reference field="2" count="1">
            <x v="1"/>
          </reference>
        </references>
      </pivotArea>
    </format>
    <format dxfId="4518">
      <pivotArea dataOnly="0" labelOnly="1" outline="0" fieldPosition="0">
        <references count="2">
          <reference field="1" count="1" selected="0">
            <x v="7"/>
          </reference>
          <reference field="2" count="1">
            <x v="6"/>
          </reference>
        </references>
      </pivotArea>
    </format>
    <format dxfId="4517">
      <pivotArea dataOnly="0" labelOnly="1" outline="0" fieldPosition="0">
        <references count="2">
          <reference field="1" count="1" selected="0">
            <x v="0"/>
          </reference>
          <reference field="2" count="1">
            <x v="5"/>
          </reference>
        </references>
      </pivotArea>
    </format>
    <format dxfId="4516">
      <pivotArea dataOnly="0" labelOnly="1" outline="0" fieldPosition="0">
        <references count="2">
          <reference field="1" count="1" selected="0">
            <x v="8"/>
          </reference>
          <reference field="2" count="1">
            <x v="8"/>
          </reference>
        </references>
      </pivotArea>
    </format>
    <format dxfId="4515">
      <pivotArea dataOnly="0" labelOnly="1" outline="0" fieldPosition="0">
        <references count="2">
          <reference field="1" count="1" selected="0">
            <x v="5"/>
          </reference>
          <reference field="2" count="1">
            <x v="4"/>
          </reference>
        </references>
      </pivotArea>
    </format>
    <format dxfId="4514">
      <pivotArea dataOnly="0" labelOnly="1" outline="0" fieldPosition="0">
        <references count="2">
          <reference field="1" count="1" selected="0">
            <x v="6"/>
          </reference>
          <reference field="2" count="1">
            <x v="7"/>
          </reference>
        </references>
      </pivotArea>
    </format>
    <format dxfId="4513">
      <pivotArea dataOnly="0" labelOnly="1" outline="0" fieldPosition="0">
        <references count="2">
          <reference field="1" count="1" selected="0">
            <x v="9"/>
          </reference>
          <reference field="2" count="1">
            <x v="0"/>
          </reference>
        </references>
      </pivotArea>
    </format>
    <format dxfId="4512">
      <pivotArea dataOnly="0" labelOnly="1" outline="0" fieldPosition="0">
        <references count="2">
          <reference field="1" count="1" selected="0">
            <x v="4"/>
          </reference>
          <reference field="2" count="1">
            <x v="2"/>
          </reference>
        </references>
      </pivotArea>
    </format>
    <format dxfId="4511">
      <pivotArea dataOnly="0" labelOnly="1" outline="0" fieldPosition="0">
        <references count="3">
          <reference field="1" count="1" selected="0">
            <x v="3"/>
          </reference>
          <reference field="2" count="1" selected="0">
            <x v="3"/>
          </reference>
          <reference field="6" count="7">
            <x v="6"/>
            <x v="11"/>
            <x v="25"/>
            <x v="31"/>
            <x v="45"/>
            <x v="52"/>
            <x v="65"/>
          </reference>
        </references>
      </pivotArea>
    </format>
    <format dxfId="4510">
      <pivotArea dataOnly="0" labelOnly="1" outline="0" fieldPosition="0">
        <references count="3">
          <reference field="1" count="1" selected="0">
            <x v="2"/>
          </reference>
          <reference field="2" count="1" selected="0">
            <x v="9"/>
          </reference>
          <reference field="6" count="8">
            <x v="5"/>
            <x v="17"/>
            <x v="22"/>
            <x v="29"/>
            <x v="38"/>
            <x v="55"/>
            <x v="58"/>
            <x v="66"/>
          </reference>
        </references>
      </pivotArea>
    </format>
    <format dxfId="4509">
      <pivotArea dataOnly="0" labelOnly="1" outline="0" fieldPosition="0">
        <references count="3">
          <reference field="1" count="1" selected="0">
            <x v="1"/>
          </reference>
          <reference field="2" count="1" selected="0">
            <x v="1"/>
          </reference>
          <reference field="6" count="6">
            <x v="0"/>
            <x v="10"/>
            <x v="23"/>
            <x v="36"/>
            <x v="44"/>
            <x v="56"/>
          </reference>
        </references>
      </pivotArea>
    </format>
    <format dxfId="4508">
      <pivotArea dataOnly="0" labelOnly="1" outline="0" fieldPosition="0">
        <references count="3">
          <reference field="1" count="1" selected="0">
            <x v="7"/>
          </reference>
          <reference field="2" count="1" selected="0">
            <x v="6"/>
          </reference>
          <reference field="6" count="10">
            <x v="1"/>
            <x v="13"/>
            <x v="21"/>
            <x v="33"/>
            <x v="39"/>
            <x v="57"/>
            <x v="60"/>
            <x v="68"/>
            <x v="72"/>
            <x v="76"/>
          </reference>
        </references>
      </pivotArea>
    </format>
    <format dxfId="4507">
      <pivotArea dataOnly="0" labelOnly="1" outline="0" fieldPosition="0">
        <references count="3">
          <reference field="1" count="1" selected="0">
            <x v="0"/>
          </reference>
          <reference field="2" count="1" selected="0">
            <x v="5"/>
          </reference>
          <reference field="6" count="7">
            <x v="3"/>
            <x v="15"/>
            <x v="19"/>
            <x v="37"/>
            <x v="47"/>
            <x v="50"/>
            <x v="63"/>
          </reference>
        </references>
      </pivotArea>
    </format>
    <format dxfId="4506">
      <pivotArea dataOnly="0" labelOnly="1" outline="0" fieldPosition="0">
        <references count="3">
          <reference field="1" count="1" selected="0">
            <x v="8"/>
          </reference>
          <reference field="2" count="1" selected="0">
            <x v="8"/>
          </reference>
          <reference field="6" count="11">
            <x v="7"/>
            <x v="27"/>
            <x v="28"/>
            <x v="46"/>
            <x v="51"/>
            <x v="59"/>
            <x v="70"/>
            <x v="73"/>
            <x v="77"/>
            <x v="79"/>
            <x v="80"/>
          </reference>
        </references>
      </pivotArea>
    </format>
    <format dxfId="4505">
      <pivotArea dataOnly="0" labelOnly="1" outline="0" fieldPosition="0">
        <references count="3">
          <reference field="1" count="1" selected="0">
            <x v="5"/>
          </reference>
          <reference field="2" count="1" selected="0">
            <x v="4"/>
          </reference>
          <reference field="6" count="9">
            <x v="8"/>
            <x v="16"/>
            <x v="20"/>
            <x v="32"/>
            <x v="41"/>
            <x v="53"/>
            <x v="62"/>
            <x v="71"/>
            <x v="75"/>
          </reference>
        </references>
      </pivotArea>
    </format>
    <format dxfId="4504">
      <pivotArea dataOnly="0" labelOnly="1" outline="0" fieldPosition="0">
        <references count="3">
          <reference field="1" count="1" selected="0">
            <x v="6"/>
          </reference>
          <reference field="2" count="1" selected="0">
            <x v="7"/>
          </reference>
          <reference field="6" count="7">
            <x v="4"/>
            <x v="14"/>
            <x v="35"/>
            <x v="42"/>
            <x v="49"/>
            <x v="64"/>
            <x v="69"/>
          </reference>
        </references>
      </pivotArea>
    </format>
    <format dxfId="4503">
      <pivotArea dataOnly="0" labelOnly="1" outline="0" fieldPosition="0">
        <references count="3">
          <reference field="1" count="1" selected="0">
            <x v="9"/>
          </reference>
          <reference field="2" count="1" selected="0">
            <x v="0"/>
          </reference>
          <reference field="6" count="10">
            <x v="9"/>
            <x v="18"/>
            <x v="24"/>
            <x v="30"/>
            <x v="43"/>
            <x v="48"/>
            <x v="61"/>
            <x v="67"/>
            <x v="74"/>
            <x v="78"/>
          </reference>
        </references>
      </pivotArea>
    </format>
    <format dxfId="4502">
      <pivotArea dataOnly="0" labelOnly="1" outline="0" fieldPosition="0">
        <references count="3">
          <reference field="1" count="1" selected="0">
            <x v="4"/>
          </reference>
          <reference field="2" count="1" selected="0">
            <x v="2"/>
          </reference>
          <reference field="6" count="6">
            <x v="2"/>
            <x v="12"/>
            <x v="26"/>
            <x v="34"/>
            <x v="40"/>
            <x v="54"/>
          </reference>
        </references>
      </pivotArea>
    </format>
    <format dxfId="4501">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500">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499">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498">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497">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496">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495">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494">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493">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492">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491">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490">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489">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488">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487">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486">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485">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484">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483">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482">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481">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480">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479">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478">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477">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476">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475">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474">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473">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472">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471">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470">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469">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468">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467">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466">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465">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464">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463">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462">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461">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460">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459">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458">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457">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456">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455">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454">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453">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452">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451">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450">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449">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448">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447">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446">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445">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444">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443">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442">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441">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440">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439">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438">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437">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436">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435">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434">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433">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432">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431">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430">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429">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428">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427">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426">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425">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424">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423">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422">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421">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420">
      <pivotArea dataOnly="0" labelOnly="1" outline="0" axis="axisValues" fieldPosition="0"/>
    </format>
    <format dxfId="4419">
      <pivotArea field="7" type="button" dataOnly="0" labelOnly="1" outline="0" axis="axisRow" fieldPosition="3"/>
    </format>
    <format dxfId="4418">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417">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416">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415">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414">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413">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412">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411">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410">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409">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408">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407">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406">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405">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404">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403">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402">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401">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400">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399">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398">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397">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396">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395">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394">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393">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392">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391">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390">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389">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388">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387">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386">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385">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384">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383">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382">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381">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380">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379">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378">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377">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376">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375">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374">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373">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372">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371">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370">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369">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368">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367">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366">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365">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364">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363">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362">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361">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360">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359">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358">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357">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356">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355">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354">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353">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352">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351">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350">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349">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348">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347">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346">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345">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344">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343">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342">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341">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340">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339">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338">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337">
      <pivotArea field="1" type="button" dataOnly="0" labelOnly="1" outline="0" axis="axisRow" fieldPosition="0"/>
    </format>
    <format dxfId="4336">
      <pivotArea field="2" type="button" dataOnly="0" labelOnly="1" outline="0" axis="axisRow" fieldPosition="1"/>
    </format>
    <format dxfId="4335">
      <pivotArea field="6" type="button" dataOnly="0" labelOnly="1" outline="0" axis="axisRow" fieldPosition="2"/>
    </format>
    <format dxfId="4334">
      <pivotArea field="7" type="button" dataOnly="0" labelOnly="1" outline="0" axis="axisRow" fieldPosition="3"/>
    </format>
    <format dxfId="4333">
      <pivotArea field="8" type="button" dataOnly="0" labelOnly="1" outline="0"/>
    </format>
    <format dxfId="4332">
      <pivotArea field="1" type="button" dataOnly="0" labelOnly="1" outline="0" axis="axisRow" fieldPosition="0"/>
    </format>
    <format dxfId="4331">
      <pivotArea field="2" type="button" dataOnly="0" labelOnly="1" outline="0" axis="axisRow" fieldPosition="1"/>
    </format>
    <format dxfId="4330">
      <pivotArea field="6" type="button" dataOnly="0" labelOnly="1" outline="0" axis="axisRow" fieldPosition="2"/>
    </format>
    <format dxfId="4329">
      <pivotArea field="7" type="button" dataOnly="0" labelOnly="1" outline="0" axis="axisRow" fieldPosition="3"/>
    </format>
    <format dxfId="4328">
      <pivotArea field="8" type="button" dataOnly="0" labelOnly="1" outline="0"/>
    </format>
    <format dxfId="4327">
      <pivotArea field="1" type="button" dataOnly="0" labelOnly="1" outline="0" axis="axisRow" fieldPosition="0"/>
    </format>
    <format dxfId="4326">
      <pivotArea field="2" type="button" dataOnly="0" labelOnly="1" outline="0" axis="axisRow" fieldPosition="1"/>
    </format>
    <format dxfId="4325">
      <pivotArea field="6" type="button" dataOnly="0" labelOnly="1" outline="0" axis="axisRow" fieldPosition="2"/>
    </format>
    <format dxfId="4324">
      <pivotArea field="7" type="button" dataOnly="0" labelOnly="1" outline="0" axis="axisRow" fieldPosition="3"/>
    </format>
    <format dxfId="4323">
      <pivotArea field="8" type="button" dataOnly="0" labelOnly="1" outline="0"/>
    </format>
    <format dxfId="4322">
      <pivotArea field="1" type="button" dataOnly="0" labelOnly="1" outline="0" axis="axisRow" fieldPosition="0"/>
    </format>
    <format dxfId="4321">
      <pivotArea field="2" type="button" dataOnly="0" labelOnly="1" outline="0" axis="axisRow" fieldPosition="1"/>
    </format>
    <format dxfId="4320">
      <pivotArea field="6" type="button" dataOnly="0" labelOnly="1" outline="0" axis="axisRow" fieldPosition="2"/>
    </format>
    <format dxfId="4319">
      <pivotArea field="7" type="button" dataOnly="0" labelOnly="1" outline="0" axis="axisRow" fieldPosition="3"/>
    </format>
    <format dxfId="4318">
      <pivotArea field="8" type="button" dataOnly="0" labelOnly="1" outline="0"/>
    </format>
    <format dxfId="4317">
      <pivotArea dataOnly="0" labelOnly="1" outline="0" axis="axisValues" fieldPosition="0"/>
    </format>
    <format dxfId="4316">
      <pivotArea dataOnly="0" labelOnly="1" outline="0" axis="axisValues" fieldPosition="0"/>
    </format>
    <format dxfId="4315">
      <pivotArea field="1" type="button" dataOnly="0" labelOnly="1" outline="0" axis="axisRow" fieldPosition="0"/>
    </format>
    <format dxfId="4314">
      <pivotArea field="2" type="button" dataOnly="0" labelOnly="1" outline="0" axis="axisRow" fieldPosition="1"/>
    </format>
    <format dxfId="4313">
      <pivotArea field="6" type="button" dataOnly="0" labelOnly="1" outline="0" axis="axisRow" fieldPosition="2"/>
    </format>
    <format dxfId="4312">
      <pivotArea field="7" type="button" dataOnly="0" labelOnly="1" outline="0" axis="axisRow" fieldPosition="3"/>
    </format>
    <format dxfId="4311">
      <pivotArea field="8" type="button" dataOnly="0" labelOnly="1" outline="0"/>
    </format>
    <format dxfId="4310">
      <pivotArea dataOnly="0" labelOnly="1" outline="0" axis="axisValues" fieldPosition="0"/>
    </format>
    <format dxfId="4309">
      <pivotArea dataOnly="0" labelOnly="1" outline="0" axis="axisValues" fieldPosition="0"/>
    </format>
    <format dxfId="4308">
      <pivotArea field="8" type="button" dataOnly="0" labelOnly="1" outline="0"/>
    </format>
    <format dxfId="4307">
      <pivotArea type="all" dataOnly="0" outline="0" fieldPosition="0"/>
    </format>
    <format dxfId="4306">
      <pivotArea outline="0" collapsedLevelsAreSubtotals="1" fieldPosition="0"/>
    </format>
    <format dxfId="4305">
      <pivotArea field="1" type="button" dataOnly="0" labelOnly="1" outline="0" axis="axisRow" fieldPosition="0"/>
    </format>
    <format dxfId="4304">
      <pivotArea field="2" type="button" dataOnly="0" labelOnly="1" outline="0" axis="axisRow" fieldPosition="1"/>
    </format>
    <format dxfId="4303">
      <pivotArea field="6" type="button" dataOnly="0" labelOnly="1" outline="0" axis="axisRow" fieldPosition="2"/>
    </format>
    <format dxfId="4302">
      <pivotArea field="7" type="button" dataOnly="0" labelOnly="1" outline="0" axis="axisRow" fieldPosition="3"/>
    </format>
    <format dxfId="4301">
      <pivotArea field="8" type="button" dataOnly="0" labelOnly="1" outline="0"/>
    </format>
    <format dxfId="4300">
      <pivotArea dataOnly="0" labelOnly="1" outline="0" axis="axisValues" fieldPosition="0"/>
    </format>
    <format dxfId="4299">
      <pivotArea dataOnly="0" labelOnly="1" outline="0" fieldPosition="0">
        <references count="1">
          <reference field="1" count="0"/>
        </references>
      </pivotArea>
    </format>
    <format dxfId="4298">
      <pivotArea dataOnly="0" labelOnly="1" outline="0" fieldPosition="0">
        <references count="2">
          <reference field="1" count="1" selected="0">
            <x v="3"/>
          </reference>
          <reference field="2" count="1">
            <x v="3"/>
          </reference>
        </references>
      </pivotArea>
    </format>
    <format dxfId="4297">
      <pivotArea dataOnly="0" labelOnly="1" outline="0" fieldPosition="0">
        <references count="2">
          <reference field="1" count="1" selected="0">
            <x v="2"/>
          </reference>
          <reference field="2" count="1">
            <x v="9"/>
          </reference>
        </references>
      </pivotArea>
    </format>
    <format dxfId="4296">
      <pivotArea dataOnly="0" labelOnly="1" outline="0" fieldPosition="0">
        <references count="2">
          <reference field="1" count="1" selected="0">
            <x v="1"/>
          </reference>
          <reference field="2" count="1">
            <x v="1"/>
          </reference>
        </references>
      </pivotArea>
    </format>
    <format dxfId="4295">
      <pivotArea dataOnly="0" labelOnly="1" outline="0" fieldPosition="0">
        <references count="2">
          <reference field="1" count="1" selected="0">
            <x v="7"/>
          </reference>
          <reference field="2" count="1">
            <x v="6"/>
          </reference>
        </references>
      </pivotArea>
    </format>
    <format dxfId="4294">
      <pivotArea dataOnly="0" labelOnly="1" outline="0" fieldPosition="0">
        <references count="2">
          <reference field="1" count="1" selected="0">
            <x v="0"/>
          </reference>
          <reference field="2" count="1">
            <x v="5"/>
          </reference>
        </references>
      </pivotArea>
    </format>
    <format dxfId="4293">
      <pivotArea dataOnly="0" labelOnly="1" outline="0" fieldPosition="0">
        <references count="2">
          <reference field="1" count="1" selected="0">
            <x v="8"/>
          </reference>
          <reference field="2" count="1">
            <x v="8"/>
          </reference>
        </references>
      </pivotArea>
    </format>
    <format dxfId="4292">
      <pivotArea dataOnly="0" labelOnly="1" outline="0" fieldPosition="0">
        <references count="2">
          <reference field="1" count="1" selected="0">
            <x v="5"/>
          </reference>
          <reference field="2" count="1">
            <x v="4"/>
          </reference>
        </references>
      </pivotArea>
    </format>
    <format dxfId="4291">
      <pivotArea dataOnly="0" labelOnly="1" outline="0" fieldPosition="0">
        <references count="2">
          <reference field="1" count="1" selected="0">
            <x v="6"/>
          </reference>
          <reference field="2" count="1">
            <x v="7"/>
          </reference>
        </references>
      </pivotArea>
    </format>
    <format dxfId="4290">
      <pivotArea dataOnly="0" labelOnly="1" outline="0" fieldPosition="0">
        <references count="2">
          <reference field="1" count="1" selected="0">
            <x v="9"/>
          </reference>
          <reference field="2" count="1">
            <x v="0"/>
          </reference>
        </references>
      </pivotArea>
    </format>
    <format dxfId="4289">
      <pivotArea dataOnly="0" labelOnly="1" outline="0" fieldPosition="0">
        <references count="2">
          <reference field="1" count="1" selected="0">
            <x v="4"/>
          </reference>
          <reference field="2" count="1">
            <x v="2"/>
          </reference>
        </references>
      </pivotArea>
    </format>
    <format dxfId="4288">
      <pivotArea dataOnly="0" labelOnly="1" outline="0" fieldPosition="0">
        <references count="3">
          <reference field="1" count="1" selected="0">
            <x v="3"/>
          </reference>
          <reference field="2" count="1" selected="0">
            <x v="3"/>
          </reference>
          <reference field="6" count="7">
            <x v="6"/>
            <x v="11"/>
            <x v="25"/>
            <x v="31"/>
            <x v="45"/>
            <x v="52"/>
            <x v="65"/>
          </reference>
        </references>
      </pivotArea>
    </format>
    <format dxfId="4287">
      <pivotArea dataOnly="0" labelOnly="1" outline="0" fieldPosition="0">
        <references count="3">
          <reference field="1" count="1" selected="0">
            <x v="2"/>
          </reference>
          <reference field="2" count="1" selected="0">
            <x v="9"/>
          </reference>
          <reference field="6" count="8">
            <x v="5"/>
            <x v="17"/>
            <x v="22"/>
            <x v="29"/>
            <x v="38"/>
            <x v="55"/>
            <x v="58"/>
            <x v="66"/>
          </reference>
        </references>
      </pivotArea>
    </format>
    <format dxfId="4286">
      <pivotArea dataOnly="0" labelOnly="1" outline="0" fieldPosition="0">
        <references count="3">
          <reference field="1" count="1" selected="0">
            <x v="1"/>
          </reference>
          <reference field="2" count="1" selected="0">
            <x v="1"/>
          </reference>
          <reference field="6" count="6">
            <x v="0"/>
            <x v="10"/>
            <x v="23"/>
            <x v="36"/>
            <x v="44"/>
            <x v="56"/>
          </reference>
        </references>
      </pivotArea>
    </format>
    <format dxfId="4285">
      <pivotArea dataOnly="0" labelOnly="1" outline="0" fieldPosition="0">
        <references count="3">
          <reference field="1" count="1" selected="0">
            <x v="7"/>
          </reference>
          <reference field="2" count="1" selected="0">
            <x v="6"/>
          </reference>
          <reference field="6" count="10">
            <x v="1"/>
            <x v="13"/>
            <x v="21"/>
            <x v="33"/>
            <x v="39"/>
            <x v="57"/>
            <x v="60"/>
            <x v="68"/>
            <x v="72"/>
            <x v="76"/>
          </reference>
        </references>
      </pivotArea>
    </format>
    <format dxfId="4284">
      <pivotArea dataOnly="0" labelOnly="1" outline="0" fieldPosition="0">
        <references count="3">
          <reference field="1" count="1" selected="0">
            <x v="0"/>
          </reference>
          <reference field="2" count="1" selected="0">
            <x v="5"/>
          </reference>
          <reference field="6" count="7">
            <x v="3"/>
            <x v="15"/>
            <x v="19"/>
            <x v="37"/>
            <x v="47"/>
            <x v="50"/>
            <x v="63"/>
          </reference>
        </references>
      </pivotArea>
    </format>
    <format dxfId="4283">
      <pivotArea dataOnly="0" labelOnly="1" outline="0" fieldPosition="0">
        <references count="3">
          <reference field="1" count="1" selected="0">
            <x v="8"/>
          </reference>
          <reference field="2" count="1" selected="0">
            <x v="8"/>
          </reference>
          <reference field="6" count="11">
            <x v="7"/>
            <x v="27"/>
            <x v="28"/>
            <x v="46"/>
            <x v="51"/>
            <x v="59"/>
            <x v="70"/>
            <x v="73"/>
            <x v="77"/>
            <x v="79"/>
            <x v="80"/>
          </reference>
        </references>
      </pivotArea>
    </format>
    <format dxfId="4282">
      <pivotArea dataOnly="0" labelOnly="1" outline="0" fieldPosition="0">
        <references count="3">
          <reference field="1" count="1" selected="0">
            <x v="5"/>
          </reference>
          <reference field="2" count="1" selected="0">
            <x v="4"/>
          </reference>
          <reference field="6" count="9">
            <x v="8"/>
            <x v="16"/>
            <x v="20"/>
            <x v="32"/>
            <x v="41"/>
            <x v="53"/>
            <x v="62"/>
            <x v="71"/>
            <x v="75"/>
          </reference>
        </references>
      </pivotArea>
    </format>
    <format dxfId="4281">
      <pivotArea dataOnly="0" labelOnly="1" outline="0" fieldPosition="0">
        <references count="3">
          <reference field="1" count="1" selected="0">
            <x v="6"/>
          </reference>
          <reference field="2" count="1" selected="0">
            <x v="7"/>
          </reference>
          <reference field="6" count="7">
            <x v="4"/>
            <x v="14"/>
            <x v="35"/>
            <x v="42"/>
            <x v="49"/>
            <x v="64"/>
            <x v="69"/>
          </reference>
        </references>
      </pivotArea>
    </format>
    <format dxfId="4280">
      <pivotArea dataOnly="0" labelOnly="1" outline="0" fieldPosition="0">
        <references count="3">
          <reference field="1" count="1" selected="0">
            <x v="9"/>
          </reference>
          <reference field="2" count="1" selected="0">
            <x v="0"/>
          </reference>
          <reference field="6" count="10">
            <x v="9"/>
            <x v="18"/>
            <x v="24"/>
            <x v="30"/>
            <x v="43"/>
            <x v="48"/>
            <x v="61"/>
            <x v="67"/>
            <x v="74"/>
            <x v="78"/>
          </reference>
        </references>
      </pivotArea>
    </format>
    <format dxfId="4279">
      <pivotArea dataOnly="0" labelOnly="1" outline="0" fieldPosition="0">
        <references count="3">
          <reference field="1" count="1" selected="0">
            <x v="4"/>
          </reference>
          <reference field="2" count="1" selected="0">
            <x v="2"/>
          </reference>
          <reference field="6" count="6">
            <x v="2"/>
            <x v="12"/>
            <x v="26"/>
            <x v="34"/>
            <x v="40"/>
            <x v="54"/>
          </reference>
        </references>
      </pivotArea>
    </format>
    <format dxfId="4278">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277">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276">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275">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274">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273">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272">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271">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270">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269">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268">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267">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266">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265">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264">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263">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262">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261">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260">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259">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258">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257">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256">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255">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254">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253">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252">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251">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250">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249">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248">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247">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246">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245">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244">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243">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242">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241">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240">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239">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238">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237">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236">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235">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234">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233">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232">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231">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230">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229">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228">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227">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226">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225">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224">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223">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222">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221">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220">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219">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218">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217">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216">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215">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214">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213">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212">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211">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210">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209">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208">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207">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206">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205">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204">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203">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202">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201">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200">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199">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198">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197">
      <pivotArea dataOnly="0" labelOnly="1" outline="0" axis="axisValues" fieldPosition="0"/>
    </format>
    <format dxfId="4196">
      <pivotArea type="all" dataOnly="0" outline="0" fieldPosition="0"/>
    </format>
    <format dxfId="4195">
      <pivotArea outline="0" collapsedLevelsAreSubtotals="1" fieldPosition="0"/>
    </format>
    <format dxfId="4194">
      <pivotArea field="1" type="button" dataOnly="0" labelOnly="1" outline="0" axis="axisRow" fieldPosition="0"/>
    </format>
    <format dxfId="4193">
      <pivotArea field="2" type="button" dataOnly="0" labelOnly="1" outline="0" axis="axisRow" fieldPosition="1"/>
    </format>
    <format dxfId="4192">
      <pivotArea field="6" type="button" dataOnly="0" labelOnly="1" outline="0" axis="axisRow" fieldPosition="2"/>
    </format>
    <format dxfId="4191">
      <pivotArea field="7" type="button" dataOnly="0" labelOnly="1" outline="0" axis="axisRow" fieldPosition="3"/>
    </format>
    <format dxfId="4190">
      <pivotArea field="8" type="button" dataOnly="0" labelOnly="1" outline="0"/>
    </format>
    <format dxfId="4189">
      <pivotArea dataOnly="0" labelOnly="1" outline="0" axis="axisValues" fieldPosition="0"/>
    </format>
    <format dxfId="4188">
      <pivotArea dataOnly="0" labelOnly="1" outline="0" fieldPosition="0">
        <references count="1">
          <reference field="1" count="0"/>
        </references>
      </pivotArea>
    </format>
    <format dxfId="4187">
      <pivotArea dataOnly="0" labelOnly="1" outline="0" fieldPosition="0">
        <references count="2">
          <reference field="1" count="1" selected="0">
            <x v="0"/>
          </reference>
          <reference field="2" count="1">
            <x v="5"/>
          </reference>
        </references>
      </pivotArea>
    </format>
    <format dxfId="4186">
      <pivotArea dataOnly="0" labelOnly="1" outline="0" fieldPosition="0">
        <references count="2">
          <reference field="1" count="1" selected="0">
            <x v="1"/>
          </reference>
          <reference field="2" count="1">
            <x v="1"/>
          </reference>
        </references>
      </pivotArea>
    </format>
    <format dxfId="4185">
      <pivotArea dataOnly="0" labelOnly="1" outline="0" fieldPosition="0">
        <references count="2">
          <reference field="1" count="1" selected="0">
            <x v="2"/>
          </reference>
          <reference field="2" count="1">
            <x v="9"/>
          </reference>
        </references>
      </pivotArea>
    </format>
    <format dxfId="4184">
      <pivotArea dataOnly="0" labelOnly="1" outline="0" fieldPosition="0">
        <references count="2">
          <reference field="1" count="1" selected="0">
            <x v="3"/>
          </reference>
          <reference field="2" count="1">
            <x v="3"/>
          </reference>
        </references>
      </pivotArea>
    </format>
    <format dxfId="4183">
      <pivotArea dataOnly="0" labelOnly="1" outline="0" fieldPosition="0">
        <references count="2">
          <reference field="1" count="1" selected="0">
            <x v="4"/>
          </reference>
          <reference field="2" count="1">
            <x v="2"/>
          </reference>
        </references>
      </pivotArea>
    </format>
    <format dxfId="4182">
      <pivotArea dataOnly="0" labelOnly="1" outline="0" fieldPosition="0">
        <references count="2">
          <reference field="1" count="1" selected="0">
            <x v="5"/>
          </reference>
          <reference field="2" count="1">
            <x v="4"/>
          </reference>
        </references>
      </pivotArea>
    </format>
    <format dxfId="4181">
      <pivotArea dataOnly="0" labelOnly="1" outline="0" fieldPosition="0">
        <references count="2">
          <reference field="1" count="1" selected="0">
            <x v="6"/>
          </reference>
          <reference field="2" count="1">
            <x v="7"/>
          </reference>
        </references>
      </pivotArea>
    </format>
    <format dxfId="4180">
      <pivotArea dataOnly="0" labelOnly="1" outline="0" fieldPosition="0">
        <references count="2">
          <reference field="1" count="1" selected="0">
            <x v="7"/>
          </reference>
          <reference field="2" count="1">
            <x v="6"/>
          </reference>
        </references>
      </pivotArea>
    </format>
    <format dxfId="4179">
      <pivotArea dataOnly="0" labelOnly="1" outline="0" fieldPosition="0">
        <references count="2">
          <reference field="1" count="1" selected="0">
            <x v="8"/>
          </reference>
          <reference field="2" count="1">
            <x v="8"/>
          </reference>
        </references>
      </pivotArea>
    </format>
    <format dxfId="4178">
      <pivotArea dataOnly="0" labelOnly="1" outline="0" fieldPosition="0">
        <references count="2">
          <reference field="1" count="1" selected="0">
            <x v="9"/>
          </reference>
          <reference field="2" count="1">
            <x v="0"/>
          </reference>
        </references>
      </pivotArea>
    </format>
    <format dxfId="4177">
      <pivotArea dataOnly="0" labelOnly="1" outline="0" fieldPosition="0">
        <references count="3">
          <reference field="1" count="1" selected="0">
            <x v="0"/>
          </reference>
          <reference field="2" count="1" selected="0">
            <x v="5"/>
          </reference>
          <reference field="6" count="7">
            <x v="3"/>
            <x v="15"/>
            <x v="19"/>
            <x v="37"/>
            <x v="47"/>
            <x v="50"/>
            <x v="63"/>
          </reference>
        </references>
      </pivotArea>
    </format>
    <format dxfId="4176">
      <pivotArea dataOnly="0" labelOnly="1" outline="0" fieldPosition="0">
        <references count="3">
          <reference field="1" count="1" selected="0">
            <x v="1"/>
          </reference>
          <reference field="2" count="1" selected="0">
            <x v="1"/>
          </reference>
          <reference field="6" count="6">
            <x v="0"/>
            <x v="10"/>
            <x v="23"/>
            <x v="36"/>
            <x v="44"/>
            <x v="56"/>
          </reference>
        </references>
      </pivotArea>
    </format>
    <format dxfId="4175">
      <pivotArea dataOnly="0" labelOnly="1" outline="0" fieldPosition="0">
        <references count="3">
          <reference field="1" count="1" selected="0">
            <x v="2"/>
          </reference>
          <reference field="2" count="1" selected="0">
            <x v="9"/>
          </reference>
          <reference field="6" count="8">
            <x v="5"/>
            <x v="17"/>
            <x v="22"/>
            <x v="29"/>
            <x v="38"/>
            <x v="55"/>
            <x v="58"/>
            <x v="66"/>
          </reference>
        </references>
      </pivotArea>
    </format>
    <format dxfId="4174">
      <pivotArea dataOnly="0" labelOnly="1" outline="0" fieldPosition="0">
        <references count="3">
          <reference field="1" count="1" selected="0">
            <x v="3"/>
          </reference>
          <reference field="2" count="1" selected="0">
            <x v="3"/>
          </reference>
          <reference field="6" count="7">
            <x v="6"/>
            <x v="11"/>
            <x v="25"/>
            <x v="31"/>
            <x v="45"/>
            <x v="52"/>
            <x v="65"/>
          </reference>
        </references>
      </pivotArea>
    </format>
    <format dxfId="4173">
      <pivotArea dataOnly="0" labelOnly="1" outline="0" fieldPosition="0">
        <references count="3">
          <reference field="1" count="1" selected="0">
            <x v="4"/>
          </reference>
          <reference field="2" count="1" selected="0">
            <x v="2"/>
          </reference>
          <reference field="6" count="6">
            <x v="2"/>
            <x v="12"/>
            <x v="26"/>
            <x v="34"/>
            <x v="40"/>
            <x v="54"/>
          </reference>
        </references>
      </pivotArea>
    </format>
    <format dxfId="4172">
      <pivotArea dataOnly="0" labelOnly="1" outline="0" fieldPosition="0">
        <references count="3">
          <reference field="1" count="1" selected="0">
            <x v="5"/>
          </reference>
          <reference field="2" count="1" selected="0">
            <x v="4"/>
          </reference>
          <reference field="6" count="9">
            <x v="8"/>
            <x v="16"/>
            <x v="20"/>
            <x v="32"/>
            <x v="41"/>
            <x v="53"/>
            <x v="62"/>
            <x v="71"/>
            <x v="75"/>
          </reference>
        </references>
      </pivotArea>
    </format>
    <format dxfId="4171">
      <pivotArea dataOnly="0" labelOnly="1" outline="0" fieldPosition="0">
        <references count="3">
          <reference field="1" count="1" selected="0">
            <x v="6"/>
          </reference>
          <reference field="2" count="1" selected="0">
            <x v="7"/>
          </reference>
          <reference field="6" count="7">
            <x v="4"/>
            <x v="14"/>
            <x v="35"/>
            <x v="42"/>
            <x v="49"/>
            <x v="64"/>
            <x v="69"/>
          </reference>
        </references>
      </pivotArea>
    </format>
    <format dxfId="4170">
      <pivotArea dataOnly="0" labelOnly="1" outline="0" fieldPosition="0">
        <references count="3">
          <reference field="1" count="1" selected="0">
            <x v="7"/>
          </reference>
          <reference field="2" count="1" selected="0">
            <x v="6"/>
          </reference>
          <reference field="6" count="10">
            <x v="1"/>
            <x v="13"/>
            <x v="21"/>
            <x v="33"/>
            <x v="39"/>
            <x v="57"/>
            <x v="60"/>
            <x v="68"/>
            <x v="72"/>
            <x v="76"/>
          </reference>
        </references>
      </pivotArea>
    </format>
    <format dxfId="4169">
      <pivotArea dataOnly="0" labelOnly="1" outline="0" fieldPosition="0">
        <references count="3">
          <reference field="1" count="1" selected="0">
            <x v="8"/>
          </reference>
          <reference field="2" count="1" selected="0">
            <x v="8"/>
          </reference>
          <reference field="6" count="11">
            <x v="7"/>
            <x v="27"/>
            <x v="28"/>
            <x v="46"/>
            <x v="51"/>
            <x v="59"/>
            <x v="70"/>
            <x v="73"/>
            <x v="77"/>
            <x v="79"/>
            <x v="80"/>
          </reference>
        </references>
      </pivotArea>
    </format>
    <format dxfId="4168">
      <pivotArea dataOnly="0" labelOnly="1" outline="0" fieldPosition="0">
        <references count="3">
          <reference field="1" count="1" selected="0">
            <x v="9"/>
          </reference>
          <reference field="2" count="1" selected="0">
            <x v="0"/>
          </reference>
          <reference field="6" count="10">
            <x v="9"/>
            <x v="18"/>
            <x v="24"/>
            <x v="30"/>
            <x v="43"/>
            <x v="48"/>
            <x v="61"/>
            <x v="67"/>
            <x v="74"/>
            <x v="78"/>
          </reference>
        </references>
      </pivotArea>
    </format>
    <format dxfId="4167">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166">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165">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164">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163">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162">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161">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160">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159">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158">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157">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156">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155">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154">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153">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152">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151">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150">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149">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148">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147">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146">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145">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144">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143">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142">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141">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140">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139">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138">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137">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136">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135">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134">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133">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132">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131">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130">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129">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128">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127">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126">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125">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124">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123">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122">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121">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120">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119">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118">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117">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116">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115">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114">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113">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112">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111">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110">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109">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108">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107">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106">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105">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104">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103">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102">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101">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100">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099">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098">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097">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096">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095">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094">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093">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092">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091">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090">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089">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088">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087">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086">
      <pivotArea dataOnly="0" labelOnly="1" outline="0" axis="axisValues" fieldPosition="0"/>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2" applyNumberFormats="0" applyBorderFormats="0" applyFontFormats="0" applyPatternFormats="0" applyAlignmentFormats="0" applyWidthHeightFormats="1" dataCaption="Values" missingCaption=" " updatedVersion="6" minRefreshableVersion="3" showDrill="0" showDataTips="0" rowGrandTotals="0" colGrandTotals="0" itemPrintTitles="1" createdVersion="6" indent="0" compact="0" compactData="0" multipleFieldFilters="0">
  <location ref="A3:D86" firstHeaderRow="1" firstDataRow="1" firstDataCol="4"/>
  <pivotFields count="9">
    <pivotField compact="0" outline="0" showAll="0"/>
    <pivotField axis="axisRow" compact="0" outline="0" showAll="0" defaultSubtotal="0">
      <items count="10">
        <item x="0"/>
        <item x="1"/>
        <item x="2"/>
        <item x="3"/>
        <item x="4"/>
        <item x="5"/>
        <item x="6"/>
        <item x="7"/>
        <item x="8"/>
        <item x="9"/>
      </items>
    </pivotField>
    <pivotField compact="0" outline="0" showAll="0" defaultSubtotal="0">
      <items count="10">
        <item x="9"/>
        <item x="1"/>
        <item x="4"/>
        <item x="3"/>
        <item x="5"/>
        <item x="0"/>
        <item x="7"/>
        <item x="6"/>
        <item x="8"/>
        <item x="2"/>
      </items>
    </pivotField>
    <pivotField compact="0" outline="0" showAll="0" defaultSubtotal="0">
      <items count="10">
        <item x="0"/>
        <item x="1"/>
        <item x="2"/>
        <item x="3"/>
        <item x="8"/>
        <item x="4"/>
        <item x="5"/>
        <item x="6"/>
        <item x="7"/>
        <item x="9"/>
      </items>
    </pivotField>
    <pivotField compact="0" outline="0" showAll="0" defaultSubtotal="0">
      <items count="83">
        <item x="8"/>
        <item x="7"/>
        <item x="19"/>
        <item x="20"/>
        <item x="80"/>
        <item x="58"/>
        <item x="59"/>
        <item x="22"/>
        <item x="51"/>
        <item x="64"/>
        <item x="2"/>
        <item x="78"/>
        <item x="28"/>
        <item x="60"/>
        <item x="17"/>
        <item x="29"/>
        <item x="52"/>
        <item x="55"/>
        <item x="32"/>
        <item x="38"/>
        <item x="48"/>
        <item x="0"/>
        <item x="71"/>
        <item x="67"/>
        <item x="70"/>
        <item x="69"/>
        <item x="82"/>
        <item x="57"/>
        <item x="47"/>
        <item x="5"/>
        <item x="16"/>
        <item x="36"/>
        <item x="79"/>
        <item x="40"/>
        <item x="43"/>
        <item x="77"/>
        <item x="66"/>
        <item x="26"/>
        <item x="44"/>
        <item x="39"/>
        <item x="50"/>
        <item x="53"/>
        <item x="76"/>
        <item x="24"/>
        <item x="15"/>
        <item x="13"/>
        <item x="37"/>
        <item x="21"/>
        <item x="1"/>
        <item x="33"/>
        <item x="61"/>
        <item x="68"/>
        <item x="11"/>
        <item x="54"/>
        <item x="72"/>
        <item x="81"/>
        <item x="6"/>
        <item x="9"/>
        <item x="35"/>
        <item x="75"/>
        <item x="31"/>
        <item x="23"/>
        <item x="46"/>
        <item x="25"/>
        <item x="41"/>
        <item x="18"/>
        <item x="65"/>
        <item x="30"/>
        <item x="12"/>
        <item x="49"/>
        <item x="14"/>
        <item x="34"/>
        <item x="4"/>
        <item x="10"/>
        <item x="73"/>
        <item x="63"/>
        <item x="3"/>
        <item x="42"/>
        <item x="56"/>
        <item x="27"/>
        <item x="74"/>
        <item x="45"/>
        <item x="62"/>
      </items>
    </pivotField>
    <pivotField compact="0" outline="0" showAll="0"/>
    <pivotField axis="axisRow" compact="0" outline="0" showAll="0" defaultSubtotal="0">
      <items count="83">
        <item x="7"/>
        <item x="51"/>
        <item x="28"/>
        <item x="0"/>
        <item x="43"/>
        <item x="13"/>
        <item x="21"/>
        <item x="61"/>
        <item x="34"/>
        <item x="73"/>
        <item x="8"/>
        <item x="22"/>
        <item x="29"/>
        <item x="52"/>
        <item x="44"/>
        <item x="1"/>
        <item x="35"/>
        <item x="14"/>
        <item x="74"/>
        <item x="2"/>
        <item x="36"/>
        <item x="53"/>
        <item x="15"/>
        <item x="9"/>
        <item x="75"/>
        <item x="23"/>
        <item x="30"/>
        <item x="63"/>
        <item x="64"/>
        <item x="16"/>
        <item x="76"/>
        <item x="24"/>
        <item x="37"/>
        <item x="54"/>
        <item x="31"/>
        <item x="46"/>
        <item x="10"/>
        <item x="3"/>
        <item x="17"/>
        <item x="55"/>
        <item x="32"/>
        <item x="38"/>
        <item x="47"/>
        <item x="77"/>
        <item x="11"/>
        <item x="25"/>
        <item x="65"/>
        <item x="4"/>
        <item x="78"/>
        <item x="48"/>
        <item x="5"/>
        <item x="66"/>
        <item x="26"/>
        <item x="39"/>
        <item x="33"/>
        <item x="18"/>
        <item x="12"/>
        <item x="56"/>
        <item x="19"/>
        <item x="67"/>
        <item x="57"/>
        <item x="79"/>
        <item x="40"/>
        <item x="6"/>
        <item x="49"/>
        <item x="27"/>
        <item x="20"/>
        <item x="80"/>
        <item x="58"/>
        <item x="50"/>
        <item x="68"/>
        <item x="41"/>
        <item x="59"/>
        <item x="69"/>
        <item x="81"/>
        <item x="42"/>
        <item x="60"/>
        <item x="70"/>
        <item x="82"/>
        <item x="71"/>
        <item x="72"/>
        <item x="45"/>
        <item x="62"/>
      </items>
    </pivotField>
    <pivotField axis="axisRow" compact="0" outline="0" showAll="0" defaultSubtotal="0">
      <items count="83">
        <item x="0"/>
        <item x="1"/>
        <item x="2"/>
        <item x="3"/>
        <item x="4"/>
        <item x="5"/>
        <item x="6"/>
        <item x="7"/>
        <item x="8"/>
        <item x="9"/>
        <item x="10"/>
        <item x="11"/>
        <item x="12"/>
        <item x="13"/>
        <item x="14"/>
        <item x="15"/>
        <item x="16"/>
        <item x="17"/>
        <item x="18"/>
        <item x="19"/>
        <item x="20"/>
        <item x="21"/>
        <item x="22"/>
        <item x="23"/>
        <item x="24"/>
        <item x="25"/>
        <item x="26"/>
        <item x="27"/>
        <item x="61"/>
        <item x="62"/>
        <item x="63"/>
        <item x="64"/>
        <item x="65"/>
        <item x="66"/>
        <item x="67"/>
        <item x="68"/>
        <item x="69"/>
        <item x="70"/>
        <item x="71"/>
        <item x="72"/>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73"/>
        <item x="74"/>
        <item x="75"/>
        <item x="76"/>
        <item x="77"/>
        <item x="78"/>
        <item x="79"/>
        <item x="80"/>
        <item x="81"/>
        <item x="82"/>
      </items>
    </pivotField>
    <pivotField axis="axisRow" compact="0" outline="0" showAll="0">
      <items count="43">
        <item n=" " x="2"/>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s>
  <rowFields count="4">
    <field x="1"/>
    <field x="6"/>
    <field x="7"/>
    <field x="8"/>
  </rowFields>
  <rowItems count="83">
    <i>
      <x/>
      <x v="3"/>
      <x/>
      <x v="1"/>
    </i>
    <i r="1">
      <x v="15"/>
      <x v="1"/>
      <x v="1"/>
    </i>
    <i r="1">
      <x v="19"/>
      <x v="2"/>
      <x v="2"/>
    </i>
    <i r="1">
      <x v="37"/>
      <x v="3"/>
      <x v="1"/>
    </i>
    <i r="1">
      <x v="47"/>
      <x v="4"/>
      <x/>
    </i>
    <i r="1">
      <x v="50"/>
      <x v="5"/>
      <x v="1"/>
    </i>
    <i r="1">
      <x v="63"/>
      <x v="6"/>
      <x v="2"/>
    </i>
    <i>
      <x v="1"/>
      <x/>
      <x v="7"/>
      <x v="3"/>
    </i>
    <i r="1">
      <x v="10"/>
      <x v="8"/>
      <x v="3"/>
    </i>
    <i r="1">
      <x v="23"/>
      <x v="9"/>
      <x/>
    </i>
    <i r="1">
      <x v="36"/>
      <x v="10"/>
      <x/>
    </i>
    <i r="1">
      <x v="44"/>
      <x v="11"/>
      <x v="4"/>
    </i>
    <i r="1">
      <x v="56"/>
      <x v="12"/>
      <x v="5"/>
    </i>
    <i>
      <x v="2"/>
      <x v="5"/>
      <x v="13"/>
      <x v="5"/>
    </i>
    <i r="1">
      <x v="17"/>
      <x v="14"/>
      <x v="4"/>
    </i>
    <i r="1">
      <x v="22"/>
      <x v="15"/>
      <x/>
    </i>
    <i r="1">
      <x v="29"/>
      <x v="16"/>
      <x v="6"/>
    </i>
    <i r="1">
      <x v="38"/>
      <x v="17"/>
      <x/>
    </i>
    <i r="1">
      <x v="55"/>
      <x v="18"/>
      <x/>
    </i>
    <i r="1">
      <x v="58"/>
      <x v="19"/>
      <x/>
    </i>
    <i r="1">
      <x v="66"/>
      <x v="20"/>
      <x v="4"/>
    </i>
    <i>
      <x v="3"/>
      <x v="6"/>
      <x v="21"/>
      <x v="7"/>
    </i>
    <i r="1">
      <x v="11"/>
      <x v="22"/>
      <x v="8"/>
    </i>
    <i r="1">
      <x v="25"/>
      <x v="23"/>
      <x v="9"/>
    </i>
    <i r="1">
      <x v="31"/>
      <x v="24"/>
      <x v="10"/>
    </i>
    <i r="1">
      <x v="45"/>
      <x v="25"/>
      <x/>
    </i>
    <i r="1">
      <x v="52"/>
      <x v="26"/>
      <x v="11"/>
    </i>
    <i r="1">
      <x v="65"/>
      <x v="27"/>
      <x v="12"/>
    </i>
    <i>
      <x v="4"/>
      <x v="2"/>
      <x v="40"/>
      <x v="13"/>
    </i>
    <i r="1">
      <x v="12"/>
      <x v="41"/>
      <x v="14"/>
    </i>
    <i r="1">
      <x v="26"/>
      <x v="42"/>
      <x v="15"/>
    </i>
    <i r="1">
      <x v="34"/>
      <x v="43"/>
      <x v="14"/>
    </i>
    <i r="1">
      <x v="40"/>
      <x v="44"/>
      <x v="6"/>
    </i>
    <i r="1">
      <x v="54"/>
      <x v="45"/>
      <x v="4"/>
    </i>
    <i>
      <x v="5"/>
      <x v="8"/>
      <x v="46"/>
      <x v="16"/>
    </i>
    <i r="1">
      <x v="16"/>
      <x v="47"/>
      <x/>
    </i>
    <i r="1">
      <x v="20"/>
      <x v="48"/>
      <x v="17"/>
    </i>
    <i r="1">
      <x v="32"/>
      <x v="49"/>
      <x v="18"/>
    </i>
    <i r="1">
      <x v="41"/>
      <x v="50"/>
      <x v="19"/>
    </i>
    <i r="1">
      <x v="53"/>
      <x v="51"/>
      <x v="20"/>
    </i>
    <i r="1">
      <x v="62"/>
      <x v="52"/>
      <x v="21"/>
    </i>
    <i r="1">
      <x v="71"/>
      <x v="53"/>
      <x/>
    </i>
    <i r="1">
      <x v="75"/>
      <x v="54"/>
      <x/>
    </i>
    <i>
      <x v="6"/>
      <x v="4"/>
      <x v="55"/>
      <x v="22"/>
    </i>
    <i r="1">
      <x v="14"/>
      <x v="56"/>
      <x v="23"/>
    </i>
    <i r="1">
      <x v="35"/>
      <x v="58"/>
      <x v="24"/>
    </i>
    <i r="1">
      <x v="42"/>
      <x v="59"/>
      <x v="14"/>
    </i>
    <i r="1">
      <x v="49"/>
      <x v="60"/>
      <x v="22"/>
    </i>
    <i r="1">
      <x v="64"/>
      <x v="61"/>
      <x v="25"/>
    </i>
    <i r="1">
      <x v="69"/>
      <x v="62"/>
      <x v="11"/>
    </i>
    <i r="1">
      <x v="81"/>
      <x v="57"/>
      <x/>
    </i>
    <i>
      <x v="7"/>
      <x v="1"/>
      <x v="63"/>
      <x v="26"/>
    </i>
    <i r="1">
      <x v="13"/>
      <x v="64"/>
      <x v="26"/>
    </i>
    <i r="1">
      <x v="21"/>
      <x v="65"/>
      <x v="27"/>
    </i>
    <i r="1">
      <x v="33"/>
      <x v="66"/>
      <x v="27"/>
    </i>
    <i r="1">
      <x v="39"/>
      <x v="67"/>
      <x v="14"/>
    </i>
    <i r="1">
      <x v="57"/>
      <x v="68"/>
      <x v="4"/>
    </i>
    <i r="1">
      <x v="60"/>
      <x v="69"/>
      <x v="26"/>
    </i>
    <i r="1">
      <x v="68"/>
      <x v="70"/>
      <x v="28"/>
    </i>
    <i r="1">
      <x v="72"/>
      <x v="71"/>
      <x v="28"/>
    </i>
    <i r="1">
      <x v="76"/>
      <x v="72"/>
      <x v="29"/>
    </i>
    <i>
      <x v="8"/>
      <x v="7"/>
      <x v="28"/>
      <x v="30"/>
    </i>
    <i r="1">
      <x v="27"/>
      <x v="30"/>
      <x v="32"/>
    </i>
    <i r="1">
      <x v="28"/>
      <x v="31"/>
      <x/>
    </i>
    <i r="1">
      <x v="46"/>
      <x v="32"/>
      <x v="25"/>
    </i>
    <i r="1">
      <x v="51"/>
      <x v="33"/>
      <x/>
    </i>
    <i r="1">
      <x v="59"/>
      <x v="34"/>
      <x v="12"/>
    </i>
    <i r="1">
      <x v="70"/>
      <x v="35"/>
      <x/>
    </i>
    <i r="1">
      <x v="73"/>
      <x v="36"/>
      <x/>
    </i>
    <i r="1">
      <x v="77"/>
      <x v="37"/>
      <x/>
    </i>
    <i r="1">
      <x v="79"/>
      <x v="38"/>
      <x v="33"/>
    </i>
    <i r="1">
      <x v="80"/>
      <x v="39"/>
      <x v="23"/>
    </i>
    <i r="1">
      <x v="82"/>
      <x v="29"/>
      <x v="31"/>
    </i>
    <i>
      <x v="9"/>
      <x v="9"/>
      <x v="73"/>
      <x v="34"/>
    </i>
    <i r="1">
      <x v="18"/>
      <x v="74"/>
      <x v="35"/>
    </i>
    <i r="1">
      <x v="24"/>
      <x v="75"/>
      <x v="36"/>
    </i>
    <i r="1">
      <x v="30"/>
      <x v="76"/>
      <x v="37"/>
    </i>
    <i r="1">
      <x v="43"/>
      <x v="77"/>
      <x v="38"/>
    </i>
    <i r="1">
      <x v="48"/>
      <x v="78"/>
      <x v="39"/>
    </i>
    <i r="1">
      <x v="61"/>
      <x v="79"/>
      <x v="11"/>
    </i>
    <i r="1">
      <x v="67"/>
      <x v="80"/>
      <x v="40"/>
    </i>
    <i r="1">
      <x v="74"/>
      <x v="81"/>
      <x v="41"/>
    </i>
    <i r="1">
      <x v="78"/>
      <x v="82"/>
      <x v="41"/>
    </i>
  </rowItems>
  <colItems count="1">
    <i/>
  </colItems>
  <formats count="354">
    <format dxfId="4085">
      <pivotArea type="all" dataOnly="0" outline="0" fieldPosition="0"/>
    </format>
    <format dxfId="4084">
      <pivotArea field="3" type="button" dataOnly="0" labelOnly="1" outline="0"/>
    </format>
    <format dxfId="4083">
      <pivotArea field="1" type="button" dataOnly="0" labelOnly="1" outline="0" axis="axisRow" fieldPosition="0"/>
    </format>
    <format dxfId="4082">
      <pivotArea field="2" type="button" dataOnly="0" labelOnly="1" outline="0"/>
    </format>
    <format dxfId="4081">
      <pivotArea field="4" type="button" dataOnly="0" labelOnly="1" outline="0"/>
    </format>
    <format dxfId="4080">
      <pivotArea dataOnly="0" labelOnly="1" grandRow="1" outline="0" fieldPosition="0"/>
    </format>
    <format dxfId="4079">
      <pivotArea field="2" type="button" dataOnly="0" labelOnly="1" outline="0"/>
    </format>
    <format dxfId="4078">
      <pivotArea field="2" type="button" dataOnly="0" labelOnly="1" outline="0"/>
    </format>
    <format dxfId="4077">
      <pivotArea type="all" dataOnly="0" outline="0" fieldPosition="0"/>
    </format>
    <format dxfId="4076">
      <pivotArea field="3" type="button" dataOnly="0" labelOnly="1" outline="0"/>
    </format>
    <format dxfId="4075">
      <pivotArea field="1" type="button" dataOnly="0" labelOnly="1" outline="0" axis="axisRow" fieldPosition="0"/>
    </format>
    <format dxfId="4074">
      <pivotArea field="2" type="button" dataOnly="0" labelOnly="1" outline="0"/>
    </format>
    <format dxfId="4073">
      <pivotArea field="4" type="button" dataOnly="0" labelOnly="1" outline="0"/>
    </format>
    <format dxfId="4072">
      <pivotArea dataOnly="0" labelOnly="1" grandRow="1" outline="0" fieldPosition="0"/>
    </format>
    <format dxfId="4071">
      <pivotArea field="3" type="button" dataOnly="0" labelOnly="1" outline="0"/>
    </format>
    <format dxfId="4070">
      <pivotArea field="7" type="button" dataOnly="0" labelOnly="1" outline="0" axis="axisRow" fieldPosition="2"/>
    </format>
    <format dxfId="4069">
      <pivotArea field="1" type="button" dataOnly="0" labelOnly="1" outline="0" axis="axisRow" fieldPosition="0"/>
    </format>
    <format dxfId="4068">
      <pivotArea field="2" type="button" dataOnly="0" labelOnly="1" outline="0"/>
    </format>
    <format dxfId="4067">
      <pivotArea field="4" type="button" dataOnly="0" labelOnly="1" outline="0"/>
    </format>
    <format dxfId="4066">
      <pivotArea dataOnly="0" labelOnly="1" outline="0" axis="axisValues" fieldPosition="0"/>
    </format>
    <format dxfId="4065">
      <pivotArea dataOnly="0" labelOnly="1" outline="0" axis="axisValues" fieldPosition="0"/>
    </format>
    <format dxfId="4064">
      <pivotArea field="3" type="button" dataOnly="0" labelOnly="1" outline="0"/>
    </format>
    <format dxfId="4063">
      <pivotArea dataOnly="0" outline="0" axis="axisValues" fieldPosition="0"/>
    </format>
    <format dxfId="4062">
      <pivotArea outline="0" collapsedLevelsAreSubtotals="1" fieldPosition="0"/>
    </format>
    <format dxfId="4061">
      <pivotArea dataOnly="0" labelOnly="1" outline="0" axis="axisValues" fieldPosition="0"/>
    </format>
    <format dxfId="4060">
      <pivotArea dataOnly="0" labelOnly="1" outline="0" axis="axisValues" fieldPosition="0"/>
    </format>
    <format dxfId="4059">
      <pivotArea field="6" type="button" dataOnly="0" labelOnly="1" outline="0" axis="axisRow" fieldPosition="1"/>
    </format>
    <format dxfId="4058">
      <pivotArea type="all" dataOnly="0" outline="0" fieldPosition="0"/>
    </format>
    <format dxfId="4057">
      <pivotArea outline="0" collapsedLevelsAreSubtotals="1" fieldPosition="0"/>
    </format>
    <format dxfId="4056">
      <pivotArea field="1" type="button" dataOnly="0" labelOnly="1" outline="0" axis="axisRow" fieldPosition="0"/>
    </format>
    <format dxfId="4055">
      <pivotArea field="2" type="button" dataOnly="0" labelOnly="1" outline="0"/>
    </format>
    <format dxfId="4054">
      <pivotArea field="6" type="button" dataOnly="0" labelOnly="1" outline="0" axis="axisRow" fieldPosition="1"/>
    </format>
    <format dxfId="4053">
      <pivotArea field="7" type="button" dataOnly="0" labelOnly="1" outline="0" axis="axisRow" fieldPosition="2"/>
    </format>
    <format dxfId="4052">
      <pivotArea dataOnly="0" labelOnly="1" outline="0" axis="axisValues" fieldPosition="0"/>
    </format>
    <format dxfId="4051">
      <pivotArea dataOnly="0" labelOnly="1" outline="0" fieldPosition="0">
        <references count="1">
          <reference field="1" count="0"/>
        </references>
      </pivotArea>
    </format>
    <format dxfId="4050">
      <pivotArea dataOnly="0" labelOnly="1" outline="0" axis="axisValues" fieldPosition="0"/>
    </format>
    <format dxfId="4049">
      <pivotArea field="7" type="button" dataOnly="0" labelOnly="1" outline="0" axis="axisRow" fieldPosition="2"/>
    </format>
    <format dxfId="4048">
      <pivotArea field="1" type="button" dataOnly="0" labelOnly="1" outline="0" axis="axisRow" fieldPosition="0"/>
    </format>
    <format dxfId="4047">
      <pivotArea field="2" type="button" dataOnly="0" labelOnly="1" outline="0"/>
    </format>
    <format dxfId="4046">
      <pivotArea field="6" type="button" dataOnly="0" labelOnly="1" outline="0" axis="axisRow" fieldPosition="1"/>
    </format>
    <format dxfId="4045">
      <pivotArea field="7" type="button" dataOnly="0" labelOnly="1" outline="0" axis="axisRow" fieldPosition="2"/>
    </format>
    <format dxfId="4044">
      <pivotArea field="8" type="button" dataOnly="0" labelOnly="1" outline="0" axis="axisRow" fieldPosition="3"/>
    </format>
    <format dxfId="4043">
      <pivotArea field="1" type="button" dataOnly="0" labelOnly="1" outline="0" axis="axisRow" fieldPosition="0"/>
    </format>
    <format dxfId="4042">
      <pivotArea field="2" type="button" dataOnly="0" labelOnly="1" outline="0"/>
    </format>
    <format dxfId="4041">
      <pivotArea field="6" type="button" dataOnly="0" labelOnly="1" outline="0" axis="axisRow" fieldPosition="1"/>
    </format>
    <format dxfId="4040">
      <pivotArea field="7" type="button" dataOnly="0" labelOnly="1" outline="0" axis="axisRow" fieldPosition="2"/>
    </format>
    <format dxfId="4039">
      <pivotArea field="8" type="button" dataOnly="0" labelOnly="1" outline="0" axis="axisRow" fieldPosition="3"/>
    </format>
    <format dxfId="4038">
      <pivotArea field="1" type="button" dataOnly="0" labelOnly="1" outline="0" axis="axisRow" fieldPosition="0"/>
    </format>
    <format dxfId="4037">
      <pivotArea field="2" type="button" dataOnly="0" labelOnly="1" outline="0"/>
    </format>
    <format dxfId="4036">
      <pivotArea field="6" type="button" dataOnly="0" labelOnly="1" outline="0" axis="axisRow" fieldPosition="1"/>
    </format>
    <format dxfId="4035">
      <pivotArea field="7" type="button" dataOnly="0" labelOnly="1" outline="0" axis="axisRow" fieldPosition="2"/>
    </format>
    <format dxfId="4034">
      <pivotArea field="8" type="button" dataOnly="0" labelOnly="1" outline="0" axis="axisRow" fieldPosition="3"/>
    </format>
    <format dxfId="4033">
      <pivotArea field="1" type="button" dataOnly="0" labelOnly="1" outline="0" axis="axisRow" fieldPosition="0"/>
    </format>
    <format dxfId="4032">
      <pivotArea field="2" type="button" dataOnly="0" labelOnly="1" outline="0"/>
    </format>
    <format dxfId="4031">
      <pivotArea field="6" type="button" dataOnly="0" labelOnly="1" outline="0" axis="axisRow" fieldPosition="1"/>
    </format>
    <format dxfId="4030">
      <pivotArea field="7" type="button" dataOnly="0" labelOnly="1" outline="0" axis="axisRow" fieldPosition="2"/>
    </format>
    <format dxfId="4029">
      <pivotArea field="8" type="button" dataOnly="0" labelOnly="1" outline="0" axis="axisRow" fieldPosition="3"/>
    </format>
    <format dxfId="4028">
      <pivotArea dataOnly="0" labelOnly="1" outline="0" axis="axisValues" fieldPosition="0"/>
    </format>
    <format dxfId="4027">
      <pivotArea dataOnly="0" labelOnly="1" outline="0" axis="axisValues" fieldPosition="0"/>
    </format>
    <format dxfId="4026">
      <pivotArea field="1" type="button" dataOnly="0" labelOnly="1" outline="0" axis="axisRow" fieldPosition="0"/>
    </format>
    <format dxfId="4025">
      <pivotArea field="2" type="button" dataOnly="0" labelOnly="1" outline="0"/>
    </format>
    <format dxfId="4024">
      <pivotArea field="6" type="button" dataOnly="0" labelOnly="1" outline="0" axis="axisRow" fieldPosition="1"/>
    </format>
    <format dxfId="4023">
      <pivotArea field="7" type="button" dataOnly="0" labelOnly="1" outline="0" axis="axisRow" fieldPosition="2"/>
    </format>
    <format dxfId="4022">
      <pivotArea field="8" type="button" dataOnly="0" labelOnly="1" outline="0" axis="axisRow" fieldPosition="3"/>
    </format>
    <format dxfId="4021">
      <pivotArea dataOnly="0" labelOnly="1" outline="0" axis="axisValues" fieldPosition="0"/>
    </format>
    <format dxfId="4020">
      <pivotArea dataOnly="0" labelOnly="1" outline="0" axis="axisValues" fieldPosition="0"/>
    </format>
    <format dxfId="4019">
      <pivotArea field="8" type="button" dataOnly="0" labelOnly="1" outline="0" axis="axisRow" fieldPosition="3"/>
    </format>
    <format dxfId="4018">
      <pivotArea type="all" dataOnly="0" outline="0" fieldPosition="0"/>
    </format>
    <format dxfId="4017">
      <pivotArea outline="0" collapsedLevelsAreSubtotals="1" fieldPosition="0"/>
    </format>
    <format dxfId="4016">
      <pivotArea field="1" type="button" dataOnly="0" labelOnly="1" outline="0" axis="axisRow" fieldPosition="0"/>
    </format>
    <format dxfId="4015">
      <pivotArea field="2" type="button" dataOnly="0" labelOnly="1" outline="0"/>
    </format>
    <format dxfId="4014">
      <pivotArea field="6" type="button" dataOnly="0" labelOnly="1" outline="0" axis="axisRow" fieldPosition="1"/>
    </format>
    <format dxfId="4013">
      <pivotArea field="7" type="button" dataOnly="0" labelOnly="1" outline="0" axis="axisRow" fieldPosition="2"/>
    </format>
    <format dxfId="4012">
      <pivotArea field="8" type="button" dataOnly="0" labelOnly="1" outline="0" axis="axisRow" fieldPosition="3"/>
    </format>
    <format dxfId="4011">
      <pivotArea dataOnly="0" labelOnly="1" outline="0" axis="axisValues" fieldPosition="0"/>
    </format>
    <format dxfId="4010">
      <pivotArea dataOnly="0" labelOnly="1" outline="0" fieldPosition="0">
        <references count="1">
          <reference field="1" count="0"/>
        </references>
      </pivotArea>
    </format>
    <format dxfId="4009">
      <pivotArea dataOnly="0" labelOnly="1" outline="0" axis="axisValues" fieldPosition="0"/>
    </format>
    <format dxfId="4008">
      <pivotArea type="all" dataOnly="0" outline="0" fieldPosition="0"/>
    </format>
    <format dxfId="4007">
      <pivotArea outline="0" collapsedLevelsAreSubtotals="1" fieldPosition="0"/>
    </format>
    <format dxfId="4006">
      <pivotArea field="1" type="button" dataOnly="0" labelOnly="1" outline="0" axis="axisRow" fieldPosition="0"/>
    </format>
    <format dxfId="4005">
      <pivotArea field="2" type="button" dataOnly="0" labelOnly="1" outline="0"/>
    </format>
    <format dxfId="4004">
      <pivotArea field="6" type="button" dataOnly="0" labelOnly="1" outline="0" axis="axisRow" fieldPosition="1"/>
    </format>
    <format dxfId="4003">
      <pivotArea field="7" type="button" dataOnly="0" labelOnly="1" outline="0" axis="axisRow" fieldPosition="2"/>
    </format>
    <format dxfId="4002">
      <pivotArea field="8" type="button" dataOnly="0" labelOnly="1" outline="0" axis="axisRow" fieldPosition="3"/>
    </format>
    <format dxfId="4001">
      <pivotArea dataOnly="0" labelOnly="1" outline="0" axis="axisValues" fieldPosition="0"/>
    </format>
    <format dxfId="4000">
      <pivotArea dataOnly="0" labelOnly="1" outline="0" fieldPosition="0">
        <references count="1">
          <reference field="1" count="0"/>
        </references>
      </pivotArea>
    </format>
    <format dxfId="3999">
      <pivotArea dataOnly="0" labelOnly="1" outline="0" axis="axisValues" fieldPosition="0"/>
    </format>
    <format dxfId="3998">
      <pivotArea field="7" type="button" dataOnly="0" labelOnly="1" outline="0" axis="axisRow" fieldPosition="2"/>
    </format>
    <format dxfId="3997">
      <pivotArea dataOnly="0" labelOnly="1" outline="0" fieldPosition="0">
        <references count="3">
          <reference field="1" count="1" selected="0">
            <x v="0"/>
          </reference>
          <reference field="6" count="1" selected="0">
            <x v="3"/>
          </reference>
          <reference field="7" count="1">
            <x v="0"/>
          </reference>
        </references>
      </pivotArea>
    </format>
    <format dxfId="3996">
      <pivotArea dataOnly="0" labelOnly="1" outline="0" fieldPosition="0">
        <references count="3">
          <reference field="1" count="1" selected="0">
            <x v="0"/>
          </reference>
          <reference field="6" count="1" selected="0">
            <x v="15"/>
          </reference>
          <reference field="7" count="1">
            <x v="1"/>
          </reference>
        </references>
      </pivotArea>
    </format>
    <format dxfId="3995">
      <pivotArea dataOnly="0" labelOnly="1" outline="0" fieldPosition="0">
        <references count="3">
          <reference field="1" count="1" selected="0">
            <x v="0"/>
          </reference>
          <reference field="6" count="1" selected="0">
            <x v="19"/>
          </reference>
          <reference field="7" count="1">
            <x v="2"/>
          </reference>
        </references>
      </pivotArea>
    </format>
    <format dxfId="3994">
      <pivotArea dataOnly="0" labelOnly="1" outline="0" fieldPosition="0">
        <references count="3">
          <reference field="1" count="1" selected="0">
            <x v="0"/>
          </reference>
          <reference field="6" count="1" selected="0">
            <x v="37"/>
          </reference>
          <reference field="7" count="1">
            <x v="3"/>
          </reference>
        </references>
      </pivotArea>
    </format>
    <format dxfId="3993">
      <pivotArea dataOnly="0" labelOnly="1" outline="0" fieldPosition="0">
        <references count="3">
          <reference field="1" count="1" selected="0">
            <x v="0"/>
          </reference>
          <reference field="6" count="1" selected="0">
            <x v="47"/>
          </reference>
          <reference field="7" count="1">
            <x v="4"/>
          </reference>
        </references>
      </pivotArea>
    </format>
    <format dxfId="3992">
      <pivotArea dataOnly="0" labelOnly="1" outline="0" fieldPosition="0">
        <references count="3">
          <reference field="1" count="1" selected="0">
            <x v="0"/>
          </reference>
          <reference field="6" count="1" selected="0">
            <x v="50"/>
          </reference>
          <reference field="7" count="1">
            <x v="5"/>
          </reference>
        </references>
      </pivotArea>
    </format>
    <format dxfId="3991">
      <pivotArea dataOnly="0" labelOnly="1" outline="0" fieldPosition="0">
        <references count="3">
          <reference field="1" count="1" selected="0">
            <x v="0"/>
          </reference>
          <reference field="6" count="1" selected="0">
            <x v="63"/>
          </reference>
          <reference field="7" count="1">
            <x v="6"/>
          </reference>
        </references>
      </pivotArea>
    </format>
    <format dxfId="3990">
      <pivotArea dataOnly="0" labelOnly="1" outline="0" fieldPosition="0">
        <references count="3">
          <reference field="1" count="1" selected="0">
            <x v="1"/>
          </reference>
          <reference field="6" count="1" selected="0">
            <x v="0"/>
          </reference>
          <reference field="7" count="1">
            <x v="7"/>
          </reference>
        </references>
      </pivotArea>
    </format>
    <format dxfId="3989">
      <pivotArea dataOnly="0" labelOnly="1" outline="0" fieldPosition="0">
        <references count="3">
          <reference field="1" count="1" selected="0">
            <x v="1"/>
          </reference>
          <reference field="6" count="1" selected="0">
            <x v="10"/>
          </reference>
          <reference field="7" count="1">
            <x v="8"/>
          </reference>
        </references>
      </pivotArea>
    </format>
    <format dxfId="3988">
      <pivotArea dataOnly="0" labelOnly="1" outline="0" fieldPosition="0">
        <references count="3">
          <reference field="1" count="1" selected="0">
            <x v="1"/>
          </reference>
          <reference field="6" count="1" selected="0">
            <x v="23"/>
          </reference>
          <reference field="7" count="1">
            <x v="9"/>
          </reference>
        </references>
      </pivotArea>
    </format>
    <format dxfId="3987">
      <pivotArea dataOnly="0" labelOnly="1" outline="0" fieldPosition="0">
        <references count="3">
          <reference field="1" count="1" selected="0">
            <x v="1"/>
          </reference>
          <reference field="6" count="1" selected="0">
            <x v="36"/>
          </reference>
          <reference field="7" count="1">
            <x v="10"/>
          </reference>
        </references>
      </pivotArea>
    </format>
    <format dxfId="3986">
      <pivotArea dataOnly="0" labelOnly="1" outline="0" fieldPosition="0">
        <references count="3">
          <reference field="1" count="1" selected="0">
            <x v="1"/>
          </reference>
          <reference field="6" count="1" selected="0">
            <x v="44"/>
          </reference>
          <reference field="7" count="1">
            <x v="11"/>
          </reference>
        </references>
      </pivotArea>
    </format>
    <format dxfId="3985">
      <pivotArea dataOnly="0" labelOnly="1" outline="0" fieldPosition="0">
        <references count="3">
          <reference field="1" count="1" selected="0">
            <x v="1"/>
          </reference>
          <reference field="6" count="1" selected="0">
            <x v="56"/>
          </reference>
          <reference field="7" count="1">
            <x v="12"/>
          </reference>
        </references>
      </pivotArea>
    </format>
    <format dxfId="3984">
      <pivotArea dataOnly="0" labelOnly="1" outline="0" fieldPosition="0">
        <references count="3">
          <reference field="1" count="1" selected="0">
            <x v="2"/>
          </reference>
          <reference field="6" count="1" selected="0">
            <x v="5"/>
          </reference>
          <reference field="7" count="1">
            <x v="13"/>
          </reference>
        </references>
      </pivotArea>
    </format>
    <format dxfId="3983">
      <pivotArea dataOnly="0" labelOnly="1" outline="0" fieldPosition="0">
        <references count="3">
          <reference field="1" count="1" selected="0">
            <x v="2"/>
          </reference>
          <reference field="6" count="1" selected="0">
            <x v="17"/>
          </reference>
          <reference field="7" count="1">
            <x v="14"/>
          </reference>
        </references>
      </pivotArea>
    </format>
    <format dxfId="3982">
      <pivotArea dataOnly="0" labelOnly="1" outline="0" fieldPosition="0">
        <references count="3">
          <reference field="1" count="1" selected="0">
            <x v="2"/>
          </reference>
          <reference field="6" count="1" selected="0">
            <x v="22"/>
          </reference>
          <reference field="7" count="1">
            <x v="15"/>
          </reference>
        </references>
      </pivotArea>
    </format>
    <format dxfId="3981">
      <pivotArea dataOnly="0" labelOnly="1" outline="0" fieldPosition="0">
        <references count="3">
          <reference field="1" count="1" selected="0">
            <x v="2"/>
          </reference>
          <reference field="6" count="1" selected="0">
            <x v="29"/>
          </reference>
          <reference field="7" count="1">
            <x v="16"/>
          </reference>
        </references>
      </pivotArea>
    </format>
    <format dxfId="3980">
      <pivotArea dataOnly="0" labelOnly="1" outline="0" fieldPosition="0">
        <references count="3">
          <reference field="1" count="1" selected="0">
            <x v="2"/>
          </reference>
          <reference field="6" count="1" selected="0">
            <x v="38"/>
          </reference>
          <reference field="7" count="1">
            <x v="17"/>
          </reference>
        </references>
      </pivotArea>
    </format>
    <format dxfId="3979">
      <pivotArea dataOnly="0" labelOnly="1" outline="0" fieldPosition="0">
        <references count="3">
          <reference field="1" count="1" selected="0">
            <x v="2"/>
          </reference>
          <reference field="6" count="1" selected="0">
            <x v="55"/>
          </reference>
          <reference field="7" count="1">
            <x v="18"/>
          </reference>
        </references>
      </pivotArea>
    </format>
    <format dxfId="3978">
      <pivotArea dataOnly="0" labelOnly="1" outline="0" fieldPosition="0">
        <references count="3">
          <reference field="1" count="1" selected="0">
            <x v="2"/>
          </reference>
          <reference field="6" count="1" selected="0">
            <x v="58"/>
          </reference>
          <reference field="7" count="1">
            <x v="19"/>
          </reference>
        </references>
      </pivotArea>
    </format>
    <format dxfId="3977">
      <pivotArea dataOnly="0" labelOnly="1" outline="0" fieldPosition="0">
        <references count="3">
          <reference field="1" count="1" selected="0">
            <x v="2"/>
          </reference>
          <reference field="6" count="1" selected="0">
            <x v="66"/>
          </reference>
          <reference field="7" count="1">
            <x v="20"/>
          </reference>
        </references>
      </pivotArea>
    </format>
    <format dxfId="3976">
      <pivotArea dataOnly="0" labelOnly="1" outline="0" fieldPosition="0">
        <references count="3">
          <reference field="1" count="1" selected="0">
            <x v="3"/>
          </reference>
          <reference field="6" count="1" selected="0">
            <x v="6"/>
          </reference>
          <reference field="7" count="1">
            <x v="21"/>
          </reference>
        </references>
      </pivotArea>
    </format>
    <format dxfId="3975">
      <pivotArea dataOnly="0" labelOnly="1" outline="0" fieldPosition="0">
        <references count="3">
          <reference field="1" count="1" selected="0">
            <x v="3"/>
          </reference>
          <reference field="6" count="1" selected="0">
            <x v="11"/>
          </reference>
          <reference field="7" count="1">
            <x v="22"/>
          </reference>
        </references>
      </pivotArea>
    </format>
    <format dxfId="3974">
      <pivotArea dataOnly="0" labelOnly="1" outline="0" fieldPosition="0">
        <references count="3">
          <reference field="1" count="1" selected="0">
            <x v="3"/>
          </reference>
          <reference field="6" count="1" selected="0">
            <x v="25"/>
          </reference>
          <reference field="7" count="1">
            <x v="23"/>
          </reference>
        </references>
      </pivotArea>
    </format>
    <format dxfId="3973">
      <pivotArea dataOnly="0" labelOnly="1" outline="0" fieldPosition="0">
        <references count="3">
          <reference field="1" count="1" selected="0">
            <x v="3"/>
          </reference>
          <reference field="6" count="1" selected="0">
            <x v="31"/>
          </reference>
          <reference field="7" count="1">
            <x v="24"/>
          </reference>
        </references>
      </pivotArea>
    </format>
    <format dxfId="3972">
      <pivotArea dataOnly="0" labelOnly="1" outline="0" fieldPosition="0">
        <references count="3">
          <reference field="1" count="1" selected="0">
            <x v="3"/>
          </reference>
          <reference field="6" count="1" selected="0">
            <x v="45"/>
          </reference>
          <reference field="7" count="1">
            <x v="25"/>
          </reference>
        </references>
      </pivotArea>
    </format>
    <format dxfId="3971">
      <pivotArea dataOnly="0" labelOnly="1" outline="0" fieldPosition="0">
        <references count="3">
          <reference field="1" count="1" selected="0">
            <x v="3"/>
          </reference>
          <reference field="6" count="1" selected="0">
            <x v="52"/>
          </reference>
          <reference field="7" count="1">
            <x v="26"/>
          </reference>
        </references>
      </pivotArea>
    </format>
    <format dxfId="3970">
      <pivotArea dataOnly="0" labelOnly="1" outline="0" fieldPosition="0">
        <references count="3">
          <reference field="1" count="1" selected="0">
            <x v="3"/>
          </reference>
          <reference field="6" count="1" selected="0">
            <x v="65"/>
          </reference>
          <reference field="7" count="1">
            <x v="27"/>
          </reference>
        </references>
      </pivotArea>
    </format>
    <format dxfId="3969">
      <pivotArea dataOnly="0" labelOnly="1" outline="0" fieldPosition="0">
        <references count="3">
          <reference field="1" count="1" selected="0">
            <x v="4"/>
          </reference>
          <reference field="6" count="1" selected="0">
            <x v="2"/>
          </reference>
          <reference field="7" count="1">
            <x v="40"/>
          </reference>
        </references>
      </pivotArea>
    </format>
    <format dxfId="3968">
      <pivotArea dataOnly="0" labelOnly="1" outline="0" fieldPosition="0">
        <references count="3">
          <reference field="1" count="1" selected="0">
            <x v="4"/>
          </reference>
          <reference field="6" count="1" selected="0">
            <x v="12"/>
          </reference>
          <reference field="7" count="1">
            <x v="41"/>
          </reference>
        </references>
      </pivotArea>
    </format>
    <format dxfId="3967">
      <pivotArea dataOnly="0" labelOnly="1" outline="0" fieldPosition="0">
        <references count="3">
          <reference field="1" count="1" selected="0">
            <x v="4"/>
          </reference>
          <reference field="6" count="1" selected="0">
            <x v="26"/>
          </reference>
          <reference field="7" count="1">
            <x v="42"/>
          </reference>
        </references>
      </pivotArea>
    </format>
    <format dxfId="3966">
      <pivotArea dataOnly="0" labelOnly="1" outline="0" fieldPosition="0">
        <references count="3">
          <reference field="1" count="1" selected="0">
            <x v="4"/>
          </reference>
          <reference field="6" count="1" selected="0">
            <x v="34"/>
          </reference>
          <reference field="7" count="1">
            <x v="43"/>
          </reference>
        </references>
      </pivotArea>
    </format>
    <format dxfId="3965">
      <pivotArea dataOnly="0" labelOnly="1" outline="0" fieldPosition="0">
        <references count="3">
          <reference field="1" count="1" selected="0">
            <x v="4"/>
          </reference>
          <reference field="6" count="1" selected="0">
            <x v="40"/>
          </reference>
          <reference field="7" count="1">
            <x v="44"/>
          </reference>
        </references>
      </pivotArea>
    </format>
    <format dxfId="3964">
      <pivotArea dataOnly="0" labelOnly="1" outline="0" fieldPosition="0">
        <references count="3">
          <reference field="1" count="1" selected="0">
            <x v="4"/>
          </reference>
          <reference field="6" count="1" selected="0">
            <x v="54"/>
          </reference>
          <reference field="7" count="1">
            <x v="45"/>
          </reference>
        </references>
      </pivotArea>
    </format>
    <format dxfId="3963">
      <pivotArea dataOnly="0" labelOnly="1" outline="0" fieldPosition="0">
        <references count="3">
          <reference field="1" count="1" selected="0">
            <x v="5"/>
          </reference>
          <reference field="6" count="1" selected="0">
            <x v="8"/>
          </reference>
          <reference field="7" count="1">
            <x v="46"/>
          </reference>
        </references>
      </pivotArea>
    </format>
    <format dxfId="3962">
      <pivotArea dataOnly="0" labelOnly="1" outline="0" fieldPosition="0">
        <references count="3">
          <reference field="1" count="1" selected="0">
            <x v="5"/>
          </reference>
          <reference field="6" count="1" selected="0">
            <x v="16"/>
          </reference>
          <reference field="7" count="1">
            <x v="47"/>
          </reference>
        </references>
      </pivotArea>
    </format>
    <format dxfId="3961">
      <pivotArea dataOnly="0" labelOnly="1" outline="0" fieldPosition="0">
        <references count="3">
          <reference field="1" count="1" selected="0">
            <x v="5"/>
          </reference>
          <reference field="6" count="1" selected="0">
            <x v="20"/>
          </reference>
          <reference field="7" count="1">
            <x v="48"/>
          </reference>
        </references>
      </pivotArea>
    </format>
    <format dxfId="3960">
      <pivotArea dataOnly="0" labelOnly="1" outline="0" fieldPosition="0">
        <references count="3">
          <reference field="1" count="1" selected="0">
            <x v="5"/>
          </reference>
          <reference field="6" count="1" selected="0">
            <x v="32"/>
          </reference>
          <reference field="7" count="1">
            <x v="49"/>
          </reference>
        </references>
      </pivotArea>
    </format>
    <format dxfId="3959">
      <pivotArea dataOnly="0" labelOnly="1" outline="0" fieldPosition="0">
        <references count="3">
          <reference field="1" count="1" selected="0">
            <x v="5"/>
          </reference>
          <reference field="6" count="1" selected="0">
            <x v="41"/>
          </reference>
          <reference field="7" count="1">
            <x v="50"/>
          </reference>
        </references>
      </pivotArea>
    </format>
    <format dxfId="3958">
      <pivotArea dataOnly="0" labelOnly="1" outline="0" fieldPosition="0">
        <references count="3">
          <reference field="1" count="1" selected="0">
            <x v="5"/>
          </reference>
          <reference field="6" count="1" selected="0">
            <x v="53"/>
          </reference>
          <reference field="7" count="1">
            <x v="51"/>
          </reference>
        </references>
      </pivotArea>
    </format>
    <format dxfId="3957">
      <pivotArea dataOnly="0" labelOnly="1" outline="0" fieldPosition="0">
        <references count="3">
          <reference field="1" count="1" selected="0">
            <x v="5"/>
          </reference>
          <reference field="6" count="1" selected="0">
            <x v="62"/>
          </reference>
          <reference field="7" count="1">
            <x v="52"/>
          </reference>
        </references>
      </pivotArea>
    </format>
    <format dxfId="3956">
      <pivotArea dataOnly="0" labelOnly="1" outline="0" fieldPosition="0">
        <references count="3">
          <reference field="1" count="1" selected="0">
            <x v="5"/>
          </reference>
          <reference field="6" count="1" selected="0">
            <x v="71"/>
          </reference>
          <reference field="7" count="1">
            <x v="53"/>
          </reference>
        </references>
      </pivotArea>
    </format>
    <format dxfId="3955">
      <pivotArea dataOnly="0" labelOnly="1" outline="0" fieldPosition="0">
        <references count="3">
          <reference field="1" count="1" selected="0">
            <x v="5"/>
          </reference>
          <reference field="6" count="1" selected="0">
            <x v="75"/>
          </reference>
          <reference field="7" count="1">
            <x v="54"/>
          </reference>
        </references>
      </pivotArea>
    </format>
    <format dxfId="3954">
      <pivotArea dataOnly="0" labelOnly="1" outline="0" fieldPosition="0">
        <references count="3">
          <reference field="1" count="1" selected="0">
            <x v="6"/>
          </reference>
          <reference field="6" count="1" selected="0">
            <x v="4"/>
          </reference>
          <reference field="7" count="1">
            <x v="55"/>
          </reference>
        </references>
      </pivotArea>
    </format>
    <format dxfId="3953">
      <pivotArea dataOnly="0" labelOnly="1" outline="0" fieldPosition="0">
        <references count="3">
          <reference field="1" count="1" selected="0">
            <x v="6"/>
          </reference>
          <reference field="6" count="1" selected="0">
            <x v="14"/>
          </reference>
          <reference field="7" count="1">
            <x v="56"/>
          </reference>
        </references>
      </pivotArea>
    </format>
    <format dxfId="3952">
      <pivotArea dataOnly="0" labelOnly="1" outline="0" fieldPosition="0">
        <references count="3">
          <reference field="1" count="1" selected="0">
            <x v="6"/>
          </reference>
          <reference field="6" count="1" selected="0">
            <x v="35"/>
          </reference>
          <reference field="7" count="1">
            <x v="58"/>
          </reference>
        </references>
      </pivotArea>
    </format>
    <format dxfId="3951">
      <pivotArea dataOnly="0" labelOnly="1" outline="0" fieldPosition="0">
        <references count="3">
          <reference field="1" count="1" selected="0">
            <x v="6"/>
          </reference>
          <reference field="6" count="1" selected="0">
            <x v="42"/>
          </reference>
          <reference field="7" count="1">
            <x v="59"/>
          </reference>
        </references>
      </pivotArea>
    </format>
    <format dxfId="3950">
      <pivotArea dataOnly="0" labelOnly="1" outline="0" fieldPosition="0">
        <references count="3">
          <reference field="1" count="1" selected="0">
            <x v="6"/>
          </reference>
          <reference field="6" count="1" selected="0">
            <x v="49"/>
          </reference>
          <reference field="7" count="1">
            <x v="60"/>
          </reference>
        </references>
      </pivotArea>
    </format>
    <format dxfId="3949">
      <pivotArea dataOnly="0" labelOnly="1" outline="0" fieldPosition="0">
        <references count="3">
          <reference field="1" count="1" selected="0">
            <x v="6"/>
          </reference>
          <reference field="6" count="1" selected="0">
            <x v="64"/>
          </reference>
          <reference field="7" count="1">
            <x v="61"/>
          </reference>
        </references>
      </pivotArea>
    </format>
    <format dxfId="3948">
      <pivotArea dataOnly="0" labelOnly="1" outline="0" fieldPosition="0">
        <references count="3">
          <reference field="1" count="1" selected="0">
            <x v="6"/>
          </reference>
          <reference field="6" count="1" selected="0">
            <x v="69"/>
          </reference>
          <reference field="7" count="1">
            <x v="62"/>
          </reference>
        </references>
      </pivotArea>
    </format>
    <format dxfId="3947">
      <pivotArea dataOnly="0" labelOnly="1" outline="0" fieldPosition="0">
        <references count="3">
          <reference field="1" count="1" selected="0">
            <x v="7"/>
          </reference>
          <reference field="6" count="1" selected="0">
            <x v="1"/>
          </reference>
          <reference field="7" count="1">
            <x v="63"/>
          </reference>
        </references>
      </pivotArea>
    </format>
    <format dxfId="3946">
      <pivotArea dataOnly="0" labelOnly="1" outline="0" fieldPosition="0">
        <references count="3">
          <reference field="1" count="1" selected="0">
            <x v="7"/>
          </reference>
          <reference field="6" count="1" selected="0">
            <x v="13"/>
          </reference>
          <reference field="7" count="1">
            <x v="64"/>
          </reference>
        </references>
      </pivotArea>
    </format>
    <format dxfId="3945">
      <pivotArea dataOnly="0" labelOnly="1" outline="0" fieldPosition="0">
        <references count="3">
          <reference field="1" count="1" selected="0">
            <x v="7"/>
          </reference>
          <reference field="6" count="1" selected="0">
            <x v="21"/>
          </reference>
          <reference field="7" count="1">
            <x v="65"/>
          </reference>
        </references>
      </pivotArea>
    </format>
    <format dxfId="3944">
      <pivotArea dataOnly="0" labelOnly="1" outline="0" fieldPosition="0">
        <references count="3">
          <reference field="1" count="1" selected="0">
            <x v="7"/>
          </reference>
          <reference field="6" count="1" selected="0">
            <x v="33"/>
          </reference>
          <reference field="7" count="1">
            <x v="66"/>
          </reference>
        </references>
      </pivotArea>
    </format>
    <format dxfId="3943">
      <pivotArea dataOnly="0" labelOnly="1" outline="0" fieldPosition="0">
        <references count="3">
          <reference field="1" count="1" selected="0">
            <x v="7"/>
          </reference>
          <reference field="6" count="1" selected="0">
            <x v="39"/>
          </reference>
          <reference field="7" count="1">
            <x v="67"/>
          </reference>
        </references>
      </pivotArea>
    </format>
    <format dxfId="3942">
      <pivotArea dataOnly="0" labelOnly="1" outline="0" fieldPosition="0">
        <references count="3">
          <reference field="1" count="1" selected="0">
            <x v="7"/>
          </reference>
          <reference field="6" count="1" selected="0">
            <x v="57"/>
          </reference>
          <reference field="7" count="1">
            <x v="68"/>
          </reference>
        </references>
      </pivotArea>
    </format>
    <format dxfId="3941">
      <pivotArea dataOnly="0" labelOnly="1" outline="0" fieldPosition="0">
        <references count="3">
          <reference field="1" count="1" selected="0">
            <x v="7"/>
          </reference>
          <reference field="6" count="1" selected="0">
            <x v="60"/>
          </reference>
          <reference field="7" count="1">
            <x v="69"/>
          </reference>
        </references>
      </pivotArea>
    </format>
    <format dxfId="3940">
      <pivotArea dataOnly="0" labelOnly="1" outline="0" fieldPosition="0">
        <references count="3">
          <reference field="1" count="1" selected="0">
            <x v="7"/>
          </reference>
          <reference field="6" count="1" selected="0">
            <x v="68"/>
          </reference>
          <reference field="7" count="1">
            <x v="70"/>
          </reference>
        </references>
      </pivotArea>
    </format>
    <format dxfId="3939">
      <pivotArea dataOnly="0" labelOnly="1" outline="0" fieldPosition="0">
        <references count="3">
          <reference field="1" count="1" selected="0">
            <x v="7"/>
          </reference>
          <reference field="6" count="1" selected="0">
            <x v="72"/>
          </reference>
          <reference field="7" count="1">
            <x v="71"/>
          </reference>
        </references>
      </pivotArea>
    </format>
    <format dxfId="3938">
      <pivotArea dataOnly="0" labelOnly="1" outline="0" fieldPosition="0">
        <references count="3">
          <reference field="1" count="1" selected="0">
            <x v="7"/>
          </reference>
          <reference field="6" count="1" selected="0">
            <x v="76"/>
          </reference>
          <reference field="7" count="1">
            <x v="72"/>
          </reference>
        </references>
      </pivotArea>
    </format>
    <format dxfId="3937">
      <pivotArea dataOnly="0" labelOnly="1" outline="0" fieldPosition="0">
        <references count="3">
          <reference field="1" count="1" selected="0">
            <x v="8"/>
          </reference>
          <reference field="6" count="1" selected="0">
            <x v="7"/>
          </reference>
          <reference field="7" count="1">
            <x v="28"/>
          </reference>
        </references>
      </pivotArea>
    </format>
    <format dxfId="3936">
      <pivotArea dataOnly="0" labelOnly="1" outline="0" fieldPosition="0">
        <references count="3">
          <reference field="1" count="1" selected="0">
            <x v="8"/>
          </reference>
          <reference field="6" count="1" selected="0">
            <x v="27"/>
          </reference>
          <reference field="7" count="1">
            <x v="30"/>
          </reference>
        </references>
      </pivotArea>
    </format>
    <format dxfId="3935">
      <pivotArea dataOnly="0" labelOnly="1" outline="0" fieldPosition="0">
        <references count="3">
          <reference field="1" count="1" selected="0">
            <x v="8"/>
          </reference>
          <reference field="6" count="1" selected="0">
            <x v="28"/>
          </reference>
          <reference field="7" count="1">
            <x v="31"/>
          </reference>
        </references>
      </pivotArea>
    </format>
    <format dxfId="3934">
      <pivotArea dataOnly="0" labelOnly="1" outline="0" fieldPosition="0">
        <references count="3">
          <reference field="1" count="1" selected="0">
            <x v="8"/>
          </reference>
          <reference field="6" count="1" selected="0">
            <x v="46"/>
          </reference>
          <reference field="7" count="1">
            <x v="32"/>
          </reference>
        </references>
      </pivotArea>
    </format>
    <format dxfId="3933">
      <pivotArea dataOnly="0" labelOnly="1" outline="0" fieldPosition="0">
        <references count="3">
          <reference field="1" count="1" selected="0">
            <x v="8"/>
          </reference>
          <reference field="6" count="1" selected="0">
            <x v="51"/>
          </reference>
          <reference field="7" count="1">
            <x v="33"/>
          </reference>
        </references>
      </pivotArea>
    </format>
    <format dxfId="3932">
      <pivotArea dataOnly="0" labelOnly="1" outline="0" fieldPosition="0">
        <references count="3">
          <reference field="1" count="1" selected="0">
            <x v="8"/>
          </reference>
          <reference field="6" count="1" selected="0">
            <x v="59"/>
          </reference>
          <reference field="7" count="1">
            <x v="34"/>
          </reference>
        </references>
      </pivotArea>
    </format>
    <format dxfId="3931">
      <pivotArea dataOnly="0" labelOnly="1" outline="0" fieldPosition="0">
        <references count="3">
          <reference field="1" count="1" selected="0">
            <x v="8"/>
          </reference>
          <reference field="6" count="1" selected="0">
            <x v="70"/>
          </reference>
          <reference field="7" count="1">
            <x v="35"/>
          </reference>
        </references>
      </pivotArea>
    </format>
    <format dxfId="3930">
      <pivotArea dataOnly="0" labelOnly="1" outline="0" fieldPosition="0">
        <references count="3">
          <reference field="1" count="1" selected="0">
            <x v="8"/>
          </reference>
          <reference field="6" count="1" selected="0">
            <x v="73"/>
          </reference>
          <reference field="7" count="1">
            <x v="36"/>
          </reference>
        </references>
      </pivotArea>
    </format>
    <format dxfId="3929">
      <pivotArea dataOnly="0" labelOnly="1" outline="0" fieldPosition="0">
        <references count="3">
          <reference field="1" count="1" selected="0">
            <x v="8"/>
          </reference>
          <reference field="6" count="1" selected="0">
            <x v="77"/>
          </reference>
          <reference field="7" count="1">
            <x v="37"/>
          </reference>
        </references>
      </pivotArea>
    </format>
    <format dxfId="3928">
      <pivotArea dataOnly="0" labelOnly="1" outline="0" fieldPosition="0">
        <references count="3">
          <reference field="1" count="1" selected="0">
            <x v="8"/>
          </reference>
          <reference field="6" count="1" selected="0">
            <x v="79"/>
          </reference>
          <reference field="7" count="1">
            <x v="38"/>
          </reference>
        </references>
      </pivotArea>
    </format>
    <format dxfId="3927">
      <pivotArea dataOnly="0" labelOnly="1" outline="0" fieldPosition="0">
        <references count="3">
          <reference field="1" count="1" selected="0">
            <x v="8"/>
          </reference>
          <reference field="6" count="1" selected="0">
            <x v="80"/>
          </reference>
          <reference field="7" count="1">
            <x v="39"/>
          </reference>
        </references>
      </pivotArea>
    </format>
    <format dxfId="3926">
      <pivotArea dataOnly="0" labelOnly="1" outline="0" fieldPosition="0">
        <references count="3">
          <reference field="1" count="1" selected="0">
            <x v="9"/>
          </reference>
          <reference field="6" count="1" selected="0">
            <x v="9"/>
          </reference>
          <reference field="7" count="1">
            <x v="73"/>
          </reference>
        </references>
      </pivotArea>
    </format>
    <format dxfId="3925">
      <pivotArea dataOnly="0" labelOnly="1" outline="0" fieldPosition="0">
        <references count="3">
          <reference field="1" count="1" selected="0">
            <x v="9"/>
          </reference>
          <reference field="6" count="1" selected="0">
            <x v="18"/>
          </reference>
          <reference field="7" count="1">
            <x v="74"/>
          </reference>
        </references>
      </pivotArea>
    </format>
    <format dxfId="3924">
      <pivotArea dataOnly="0" labelOnly="1" outline="0" fieldPosition="0">
        <references count="3">
          <reference field="1" count="1" selected="0">
            <x v="9"/>
          </reference>
          <reference field="6" count="1" selected="0">
            <x v="24"/>
          </reference>
          <reference field="7" count="1">
            <x v="75"/>
          </reference>
        </references>
      </pivotArea>
    </format>
    <format dxfId="3923">
      <pivotArea dataOnly="0" labelOnly="1" outline="0" fieldPosition="0">
        <references count="3">
          <reference field="1" count="1" selected="0">
            <x v="9"/>
          </reference>
          <reference field="6" count="1" selected="0">
            <x v="30"/>
          </reference>
          <reference field="7" count="1">
            <x v="76"/>
          </reference>
        </references>
      </pivotArea>
    </format>
    <format dxfId="3922">
      <pivotArea dataOnly="0" labelOnly="1" outline="0" fieldPosition="0">
        <references count="3">
          <reference field="1" count="1" selected="0">
            <x v="9"/>
          </reference>
          <reference field="6" count="1" selected="0">
            <x v="43"/>
          </reference>
          <reference field="7" count="1">
            <x v="77"/>
          </reference>
        </references>
      </pivotArea>
    </format>
    <format dxfId="3921">
      <pivotArea dataOnly="0" labelOnly="1" outline="0" fieldPosition="0">
        <references count="3">
          <reference field="1" count="1" selected="0">
            <x v="9"/>
          </reference>
          <reference field="6" count="1" selected="0">
            <x v="48"/>
          </reference>
          <reference field="7" count="1">
            <x v="78"/>
          </reference>
        </references>
      </pivotArea>
    </format>
    <format dxfId="3920">
      <pivotArea dataOnly="0" labelOnly="1" outline="0" fieldPosition="0">
        <references count="3">
          <reference field="1" count="1" selected="0">
            <x v="9"/>
          </reference>
          <reference field="6" count="1" selected="0">
            <x v="61"/>
          </reference>
          <reference field="7" count="1">
            <x v="79"/>
          </reference>
        </references>
      </pivotArea>
    </format>
    <format dxfId="3919">
      <pivotArea dataOnly="0" labelOnly="1" outline="0" fieldPosition="0">
        <references count="3">
          <reference field="1" count="1" selected="0">
            <x v="9"/>
          </reference>
          <reference field="6" count="1" selected="0">
            <x v="67"/>
          </reference>
          <reference field="7" count="1">
            <x v="80"/>
          </reference>
        </references>
      </pivotArea>
    </format>
    <format dxfId="3918">
      <pivotArea dataOnly="0" labelOnly="1" outline="0" fieldPosition="0">
        <references count="3">
          <reference field="1" count="1" selected="0">
            <x v="9"/>
          </reference>
          <reference field="6" count="1" selected="0">
            <x v="74"/>
          </reference>
          <reference field="7" count="1">
            <x v="81"/>
          </reference>
        </references>
      </pivotArea>
    </format>
    <format dxfId="3917">
      <pivotArea dataOnly="0" labelOnly="1" outline="0" fieldPosition="0">
        <references count="3">
          <reference field="1" count="1" selected="0">
            <x v="9"/>
          </reference>
          <reference field="6" count="1" selected="0">
            <x v="78"/>
          </reference>
          <reference field="7" count="1">
            <x v="82"/>
          </reference>
        </references>
      </pivotArea>
    </format>
    <format dxfId="3916">
      <pivotArea dataOnly="0" labelOnly="1" outline="0" fieldPosition="0">
        <references count="1">
          <reference field="8" count="0"/>
        </references>
      </pivotArea>
    </format>
    <format dxfId="3915">
      <pivotArea dataOnly="0" labelOnly="1" outline="0" fieldPosition="0">
        <references count="1">
          <reference field="7" count="0"/>
        </references>
      </pivotArea>
    </format>
    <format dxfId="3914">
      <pivotArea dataOnly="0" labelOnly="1" outline="0" fieldPosition="0">
        <references count="1">
          <reference field="7" count="0"/>
        </references>
      </pivotArea>
    </format>
    <format dxfId="3913">
      <pivotArea type="all" dataOnly="0" outline="0" fieldPosition="0"/>
    </format>
    <format dxfId="3912">
      <pivotArea field="1" type="button" dataOnly="0" labelOnly="1" outline="0" axis="axisRow" fieldPosition="0"/>
    </format>
    <format dxfId="3911">
      <pivotArea field="6" type="button" dataOnly="0" labelOnly="1" outline="0" axis="axisRow" fieldPosition="1"/>
    </format>
    <format dxfId="3910">
      <pivotArea field="7" type="button" dataOnly="0" labelOnly="1" outline="0" axis="axisRow" fieldPosition="2"/>
    </format>
    <format dxfId="3909">
      <pivotArea field="8" type="button" dataOnly="0" labelOnly="1" outline="0" axis="axisRow" fieldPosition="3"/>
    </format>
    <format dxfId="3908">
      <pivotArea dataOnly="0" labelOnly="1" outline="0" fieldPosition="0">
        <references count="1">
          <reference field="1" count="0"/>
        </references>
      </pivotArea>
    </format>
    <format dxfId="3907">
      <pivotArea dataOnly="0" labelOnly="1" outline="0" fieldPosition="0">
        <references count="2">
          <reference field="1" count="1" selected="0">
            <x v="0"/>
          </reference>
          <reference field="6" count="7">
            <x v="3"/>
            <x v="15"/>
            <x v="19"/>
            <x v="37"/>
            <x v="47"/>
            <x v="50"/>
            <x v="63"/>
          </reference>
        </references>
      </pivotArea>
    </format>
    <format dxfId="3906">
      <pivotArea dataOnly="0" labelOnly="1" outline="0" fieldPosition="0">
        <references count="2">
          <reference field="1" count="1" selected="0">
            <x v="1"/>
          </reference>
          <reference field="6" count="6">
            <x v="0"/>
            <x v="10"/>
            <x v="23"/>
            <x v="36"/>
            <x v="44"/>
            <x v="56"/>
          </reference>
        </references>
      </pivotArea>
    </format>
    <format dxfId="3905">
      <pivotArea dataOnly="0" labelOnly="1" outline="0" fieldPosition="0">
        <references count="2">
          <reference field="1" count="1" selected="0">
            <x v="2"/>
          </reference>
          <reference field="6" count="8">
            <x v="5"/>
            <x v="17"/>
            <x v="22"/>
            <x v="29"/>
            <x v="38"/>
            <x v="55"/>
            <x v="58"/>
            <x v="66"/>
          </reference>
        </references>
      </pivotArea>
    </format>
    <format dxfId="3904">
      <pivotArea dataOnly="0" labelOnly="1" outline="0" fieldPosition="0">
        <references count="2">
          <reference field="1" count="1" selected="0">
            <x v="3"/>
          </reference>
          <reference field="6" count="7">
            <x v="6"/>
            <x v="11"/>
            <x v="25"/>
            <x v="31"/>
            <x v="45"/>
            <x v="52"/>
            <x v="65"/>
          </reference>
        </references>
      </pivotArea>
    </format>
    <format dxfId="3903">
      <pivotArea dataOnly="0" labelOnly="1" outline="0" fieldPosition="0">
        <references count="2">
          <reference field="1" count="1" selected="0">
            <x v="4"/>
          </reference>
          <reference field="6" count="6">
            <x v="2"/>
            <x v="12"/>
            <x v="26"/>
            <x v="34"/>
            <x v="40"/>
            <x v="54"/>
          </reference>
        </references>
      </pivotArea>
    </format>
    <format dxfId="3902">
      <pivotArea dataOnly="0" labelOnly="1" outline="0" fieldPosition="0">
        <references count="2">
          <reference field="1" count="1" selected="0">
            <x v="5"/>
          </reference>
          <reference field="6" count="9">
            <x v="8"/>
            <x v="16"/>
            <x v="20"/>
            <x v="32"/>
            <x v="41"/>
            <x v="53"/>
            <x v="62"/>
            <x v="71"/>
            <x v="75"/>
          </reference>
        </references>
      </pivotArea>
    </format>
    <format dxfId="3901">
      <pivotArea dataOnly="0" labelOnly="1" outline="0" fieldPosition="0">
        <references count="2">
          <reference field="1" count="1" selected="0">
            <x v="6"/>
          </reference>
          <reference field="6" count="8">
            <x v="4"/>
            <x v="14"/>
            <x v="35"/>
            <x v="42"/>
            <x v="49"/>
            <x v="64"/>
            <x v="69"/>
            <x v="81"/>
          </reference>
        </references>
      </pivotArea>
    </format>
    <format dxfId="3900">
      <pivotArea dataOnly="0" labelOnly="1" outline="0" fieldPosition="0">
        <references count="2">
          <reference field="1" count="1" selected="0">
            <x v="7"/>
          </reference>
          <reference field="6" count="10">
            <x v="1"/>
            <x v="13"/>
            <x v="21"/>
            <x v="33"/>
            <x v="39"/>
            <x v="57"/>
            <x v="60"/>
            <x v="68"/>
            <x v="72"/>
            <x v="76"/>
          </reference>
        </references>
      </pivotArea>
    </format>
    <format dxfId="3899">
      <pivotArea dataOnly="0" labelOnly="1" outline="0" fieldPosition="0">
        <references count="2">
          <reference field="1" count="1" selected="0">
            <x v="8"/>
          </reference>
          <reference field="6" count="12">
            <x v="7"/>
            <x v="27"/>
            <x v="28"/>
            <x v="46"/>
            <x v="51"/>
            <x v="59"/>
            <x v="70"/>
            <x v="73"/>
            <x v="77"/>
            <x v="79"/>
            <x v="80"/>
            <x v="82"/>
          </reference>
        </references>
      </pivotArea>
    </format>
    <format dxfId="3898">
      <pivotArea dataOnly="0" labelOnly="1" outline="0" fieldPosition="0">
        <references count="2">
          <reference field="1" count="1" selected="0">
            <x v="9"/>
          </reference>
          <reference field="6" count="10">
            <x v="9"/>
            <x v="18"/>
            <x v="24"/>
            <x v="30"/>
            <x v="43"/>
            <x v="48"/>
            <x v="61"/>
            <x v="67"/>
            <x v="74"/>
            <x v="78"/>
          </reference>
        </references>
      </pivotArea>
    </format>
    <format dxfId="3897">
      <pivotArea dataOnly="0" labelOnly="1" outline="0" fieldPosition="0">
        <references count="3">
          <reference field="1" count="1" selected="0">
            <x v="0"/>
          </reference>
          <reference field="6" count="1" selected="0">
            <x v="3"/>
          </reference>
          <reference field="7" count="1">
            <x v="0"/>
          </reference>
        </references>
      </pivotArea>
    </format>
    <format dxfId="3896">
      <pivotArea dataOnly="0" labelOnly="1" outline="0" fieldPosition="0">
        <references count="3">
          <reference field="1" count="1" selected="0">
            <x v="0"/>
          </reference>
          <reference field="6" count="1" selected="0">
            <x v="15"/>
          </reference>
          <reference field="7" count="1">
            <x v="1"/>
          </reference>
        </references>
      </pivotArea>
    </format>
    <format dxfId="3895">
      <pivotArea dataOnly="0" labelOnly="1" outline="0" fieldPosition="0">
        <references count="3">
          <reference field="1" count="1" selected="0">
            <x v="0"/>
          </reference>
          <reference field="6" count="1" selected="0">
            <x v="19"/>
          </reference>
          <reference field="7" count="1">
            <x v="2"/>
          </reference>
        </references>
      </pivotArea>
    </format>
    <format dxfId="3894">
      <pivotArea dataOnly="0" labelOnly="1" outline="0" fieldPosition="0">
        <references count="3">
          <reference field="1" count="1" selected="0">
            <x v="0"/>
          </reference>
          <reference field="6" count="1" selected="0">
            <x v="37"/>
          </reference>
          <reference field="7" count="1">
            <x v="3"/>
          </reference>
        </references>
      </pivotArea>
    </format>
    <format dxfId="3893">
      <pivotArea dataOnly="0" labelOnly="1" outline="0" fieldPosition="0">
        <references count="3">
          <reference field="1" count="1" selected="0">
            <x v="0"/>
          </reference>
          <reference field="6" count="1" selected="0">
            <x v="47"/>
          </reference>
          <reference field="7" count="1">
            <x v="4"/>
          </reference>
        </references>
      </pivotArea>
    </format>
    <format dxfId="3892">
      <pivotArea dataOnly="0" labelOnly="1" outline="0" fieldPosition="0">
        <references count="3">
          <reference field="1" count="1" selected="0">
            <x v="0"/>
          </reference>
          <reference field="6" count="1" selected="0">
            <x v="50"/>
          </reference>
          <reference field="7" count="1">
            <x v="5"/>
          </reference>
        </references>
      </pivotArea>
    </format>
    <format dxfId="3891">
      <pivotArea dataOnly="0" labelOnly="1" outline="0" fieldPosition="0">
        <references count="3">
          <reference field="1" count="1" selected="0">
            <x v="0"/>
          </reference>
          <reference field="6" count="1" selected="0">
            <x v="63"/>
          </reference>
          <reference field="7" count="1">
            <x v="6"/>
          </reference>
        </references>
      </pivotArea>
    </format>
    <format dxfId="3890">
      <pivotArea dataOnly="0" labelOnly="1" outline="0" fieldPosition="0">
        <references count="3">
          <reference field="1" count="1" selected="0">
            <x v="1"/>
          </reference>
          <reference field="6" count="1" selected="0">
            <x v="0"/>
          </reference>
          <reference field="7" count="1">
            <x v="7"/>
          </reference>
        </references>
      </pivotArea>
    </format>
    <format dxfId="3889">
      <pivotArea dataOnly="0" labelOnly="1" outline="0" fieldPosition="0">
        <references count="3">
          <reference field="1" count="1" selected="0">
            <x v="1"/>
          </reference>
          <reference field="6" count="1" selected="0">
            <x v="10"/>
          </reference>
          <reference field="7" count="1">
            <x v="8"/>
          </reference>
        </references>
      </pivotArea>
    </format>
    <format dxfId="3888">
      <pivotArea dataOnly="0" labelOnly="1" outline="0" fieldPosition="0">
        <references count="3">
          <reference field="1" count="1" selected="0">
            <x v="1"/>
          </reference>
          <reference field="6" count="1" selected="0">
            <x v="23"/>
          </reference>
          <reference field="7" count="1">
            <x v="9"/>
          </reference>
        </references>
      </pivotArea>
    </format>
    <format dxfId="3887">
      <pivotArea dataOnly="0" labelOnly="1" outline="0" fieldPosition="0">
        <references count="3">
          <reference field="1" count="1" selected="0">
            <x v="1"/>
          </reference>
          <reference field="6" count="1" selected="0">
            <x v="36"/>
          </reference>
          <reference field="7" count="1">
            <x v="10"/>
          </reference>
        </references>
      </pivotArea>
    </format>
    <format dxfId="3886">
      <pivotArea dataOnly="0" labelOnly="1" outline="0" fieldPosition="0">
        <references count="3">
          <reference field="1" count="1" selected="0">
            <x v="1"/>
          </reference>
          <reference field="6" count="1" selected="0">
            <x v="44"/>
          </reference>
          <reference field="7" count="1">
            <x v="11"/>
          </reference>
        </references>
      </pivotArea>
    </format>
    <format dxfId="3885">
      <pivotArea dataOnly="0" labelOnly="1" outline="0" fieldPosition="0">
        <references count="3">
          <reference field="1" count="1" selected="0">
            <x v="1"/>
          </reference>
          <reference field="6" count="1" selected="0">
            <x v="56"/>
          </reference>
          <reference field="7" count="1">
            <x v="12"/>
          </reference>
        </references>
      </pivotArea>
    </format>
    <format dxfId="3884">
      <pivotArea dataOnly="0" labelOnly="1" outline="0" fieldPosition="0">
        <references count="3">
          <reference field="1" count="1" selected="0">
            <x v="2"/>
          </reference>
          <reference field="6" count="1" selected="0">
            <x v="5"/>
          </reference>
          <reference field="7" count="1">
            <x v="13"/>
          </reference>
        </references>
      </pivotArea>
    </format>
    <format dxfId="3883">
      <pivotArea dataOnly="0" labelOnly="1" outline="0" fieldPosition="0">
        <references count="3">
          <reference field="1" count="1" selected="0">
            <x v="2"/>
          </reference>
          <reference field="6" count="1" selected="0">
            <x v="17"/>
          </reference>
          <reference field="7" count="1">
            <x v="14"/>
          </reference>
        </references>
      </pivotArea>
    </format>
    <format dxfId="3882">
      <pivotArea dataOnly="0" labelOnly="1" outline="0" fieldPosition="0">
        <references count="3">
          <reference field="1" count="1" selected="0">
            <x v="2"/>
          </reference>
          <reference field="6" count="1" selected="0">
            <x v="22"/>
          </reference>
          <reference field="7" count="1">
            <x v="15"/>
          </reference>
        </references>
      </pivotArea>
    </format>
    <format dxfId="3881">
      <pivotArea dataOnly="0" labelOnly="1" outline="0" fieldPosition="0">
        <references count="3">
          <reference field="1" count="1" selected="0">
            <x v="2"/>
          </reference>
          <reference field="6" count="1" selected="0">
            <x v="29"/>
          </reference>
          <reference field="7" count="1">
            <x v="16"/>
          </reference>
        </references>
      </pivotArea>
    </format>
    <format dxfId="3880">
      <pivotArea dataOnly="0" labelOnly="1" outline="0" fieldPosition="0">
        <references count="3">
          <reference field="1" count="1" selected="0">
            <x v="2"/>
          </reference>
          <reference field="6" count="1" selected="0">
            <x v="38"/>
          </reference>
          <reference field="7" count="1">
            <x v="17"/>
          </reference>
        </references>
      </pivotArea>
    </format>
    <format dxfId="3879">
      <pivotArea dataOnly="0" labelOnly="1" outline="0" fieldPosition="0">
        <references count="3">
          <reference field="1" count="1" selected="0">
            <x v="2"/>
          </reference>
          <reference field="6" count="1" selected="0">
            <x v="55"/>
          </reference>
          <reference field="7" count="1">
            <x v="18"/>
          </reference>
        </references>
      </pivotArea>
    </format>
    <format dxfId="3878">
      <pivotArea dataOnly="0" labelOnly="1" outline="0" fieldPosition="0">
        <references count="3">
          <reference field="1" count="1" selected="0">
            <x v="2"/>
          </reference>
          <reference field="6" count="1" selected="0">
            <x v="58"/>
          </reference>
          <reference field="7" count="1">
            <x v="19"/>
          </reference>
        </references>
      </pivotArea>
    </format>
    <format dxfId="3877">
      <pivotArea dataOnly="0" labelOnly="1" outline="0" fieldPosition="0">
        <references count="3">
          <reference field="1" count="1" selected="0">
            <x v="2"/>
          </reference>
          <reference field="6" count="1" selected="0">
            <x v="66"/>
          </reference>
          <reference field="7" count="1">
            <x v="20"/>
          </reference>
        </references>
      </pivotArea>
    </format>
    <format dxfId="3876">
      <pivotArea dataOnly="0" labelOnly="1" outline="0" fieldPosition="0">
        <references count="3">
          <reference field="1" count="1" selected="0">
            <x v="3"/>
          </reference>
          <reference field="6" count="1" selected="0">
            <x v="6"/>
          </reference>
          <reference field="7" count="1">
            <x v="21"/>
          </reference>
        </references>
      </pivotArea>
    </format>
    <format dxfId="3875">
      <pivotArea dataOnly="0" labelOnly="1" outline="0" fieldPosition="0">
        <references count="3">
          <reference field="1" count="1" selected="0">
            <x v="3"/>
          </reference>
          <reference field="6" count="1" selected="0">
            <x v="11"/>
          </reference>
          <reference field="7" count="1">
            <x v="22"/>
          </reference>
        </references>
      </pivotArea>
    </format>
    <format dxfId="3874">
      <pivotArea dataOnly="0" labelOnly="1" outline="0" fieldPosition="0">
        <references count="3">
          <reference field="1" count="1" selected="0">
            <x v="3"/>
          </reference>
          <reference field="6" count="1" selected="0">
            <x v="25"/>
          </reference>
          <reference field="7" count="1">
            <x v="23"/>
          </reference>
        </references>
      </pivotArea>
    </format>
    <format dxfId="3873">
      <pivotArea dataOnly="0" labelOnly="1" outline="0" fieldPosition="0">
        <references count="3">
          <reference field="1" count="1" selected="0">
            <x v="3"/>
          </reference>
          <reference field="6" count="1" selected="0">
            <x v="31"/>
          </reference>
          <reference field="7" count="1">
            <x v="24"/>
          </reference>
        </references>
      </pivotArea>
    </format>
    <format dxfId="3872">
      <pivotArea dataOnly="0" labelOnly="1" outline="0" fieldPosition="0">
        <references count="3">
          <reference field="1" count="1" selected="0">
            <x v="3"/>
          </reference>
          <reference field="6" count="1" selected="0">
            <x v="45"/>
          </reference>
          <reference field="7" count="1">
            <x v="25"/>
          </reference>
        </references>
      </pivotArea>
    </format>
    <format dxfId="3871">
      <pivotArea dataOnly="0" labelOnly="1" outline="0" fieldPosition="0">
        <references count="3">
          <reference field="1" count="1" selected="0">
            <x v="3"/>
          </reference>
          <reference field="6" count="1" selected="0">
            <x v="52"/>
          </reference>
          <reference field="7" count="1">
            <x v="26"/>
          </reference>
        </references>
      </pivotArea>
    </format>
    <format dxfId="3870">
      <pivotArea dataOnly="0" labelOnly="1" outline="0" fieldPosition="0">
        <references count="3">
          <reference field="1" count="1" selected="0">
            <x v="3"/>
          </reference>
          <reference field="6" count="1" selected="0">
            <x v="65"/>
          </reference>
          <reference field="7" count="1">
            <x v="27"/>
          </reference>
        </references>
      </pivotArea>
    </format>
    <format dxfId="3869">
      <pivotArea dataOnly="0" labelOnly="1" outline="0" fieldPosition="0">
        <references count="3">
          <reference field="1" count="1" selected="0">
            <x v="4"/>
          </reference>
          <reference field="6" count="1" selected="0">
            <x v="2"/>
          </reference>
          <reference field="7" count="1">
            <x v="40"/>
          </reference>
        </references>
      </pivotArea>
    </format>
    <format dxfId="3868">
      <pivotArea dataOnly="0" labelOnly="1" outline="0" fieldPosition="0">
        <references count="3">
          <reference field="1" count="1" selected="0">
            <x v="4"/>
          </reference>
          <reference field="6" count="1" selected="0">
            <x v="12"/>
          </reference>
          <reference field="7" count="1">
            <x v="41"/>
          </reference>
        </references>
      </pivotArea>
    </format>
    <format dxfId="3867">
      <pivotArea dataOnly="0" labelOnly="1" outline="0" fieldPosition="0">
        <references count="3">
          <reference field="1" count="1" selected="0">
            <x v="4"/>
          </reference>
          <reference field="6" count="1" selected="0">
            <x v="26"/>
          </reference>
          <reference field="7" count="1">
            <x v="42"/>
          </reference>
        </references>
      </pivotArea>
    </format>
    <format dxfId="3866">
      <pivotArea dataOnly="0" labelOnly="1" outline="0" fieldPosition="0">
        <references count="3">
          <reference field="1" count="1" selected="0">
            <x v="4"/>
          </reference>
          <reference field="6" count="1" selected="0">
            <x v="34"/>
          </reference>
          <reference field="7" count="1">
            <x v="43"/>
          </reference>
        </references>
      </pivotArea>
    </format>
    <format dxfId="3865">
      <pivotArea dataOnly="0" labelOnly="1" outline="0" fieldPosition="0">
        <references count="3">
          <reference field="1" count="1" selected="0">
            <x v="4"/>
          </reference>
          <reference field="6" count="1" selected="0">
            <x v="40"/>
          </reference>
          <reference field="7" count="1">
            <x v="44"/>
          </reference>
        </references>
      </pivotArea>
    </format>
    <format dxfId="3864">
      <pivotArea dataOnly="0" labelOnly="1" outline="0" fieldPosition="0">
        <references count="3">
          <reference field="1" count="1" selected="0">
            <x v="4"/>
          </reference>
          <reference field="6" count="1" selected="0">
            <x v="54"/>
          </reference>
          <reference field="7" count="1">
            <x v="45"/>
          </reference>
        </references>
      </pivotArea>
    </format>
    <format dxfId="3863">
      <pivotArea dataOnly="0" labelOnly="1" outline="0" fieldPosition="0">
        <references count="3">
          <reference field="1" count="1" selected="0">
            <x v="5"/>
          </reference>
          <reference field="6" count="1" selected="0">
            <x v="8"/>
          </reference>
          <reference field="7" count="1">
            <x v="46"/>
          </reference>
        </references>
      </pivotArea>
    </format>
    <format dxfId="3862">
      <pivotArea dataOnly="0" labelOnly="1" outline="0" fieldPosition="0">
        <references count="3">
          <reference field="1" count="1" selected="0">
            <x v="5"/>
          </reference>
          <reference field="6" count="1" selected="0">
            <x v="16"/>
          </reference>
          <reference field="7" count="1">
            <x v="47"/>
          </reference>
        </references>
      </pivotArea>
    </format>
    <format dxfId="3861">
      <pivotArea dataOnly="0" labelOnly="1" outline="0" fieldPosition="0">
        <references count="3">
          <reference field="1" count="1" selected="0">
            <x v="5"/>
          </reference>
          <reference field="6" count="1" selected="0">
            <x v="20"/>
          </reference>
          <reference field="7" count="1">
            <x v="48"/>
          </reference>
        </references>
      </pivotArea>
    </format>
    <format dxfId="3860">
      <pivotArea dataOnly="0" labelOnly="1" outline="0" fieldPosition="0">
        <references count="3">
          <reference field="1" count="1" selected="0">
            <x v="5"/>
          </reference>
          <reference field="6" count="1" selected="0">
            <x v="32"/>
          </reference>
          <reference field="7" count="1">
            <x v="49"/>
          </reference>
        </references>
      </pivotArea>
    </format>
    <format dxfId="3859">
      <pivotArea dataOnly="0" labelOnly="1" outline="0" fieldPosition="0">
        <references count="3">
          <reference field="1" count="1" selected="0">
            <x v="5"/>
          </reference>
          <reference field="6" count="1" selected="0">
            <x v="41"/>
          </reference>
          <reference field="7" count="1">
            <x v="50"/>
          </reference>
        </references>
      </pivotArea>
    </format>
    <format dxfId="3858">
      <pivotArea dataOnly="0" labelOnly="1" outline="0" fieldPosition="0">
        <references count="3">
          <reference field="1" count="1" selected="0">
            <x v="5"/>
          </reference>
          <reference field="6" count="1" selected="0">
            <x v="53"/>
          </reference>
          <reference field="7" count="1">
            <x v="51"/>
          </reference>
        </references>
      </pivotArea>
    </format>
    <format dxfId="3857">
      <pivotArea dataOnly="0" labelOnly="1" outline="0" fieldPosition="0">
        <references count="3">
          <reference field="1" count="1" selected="0">
            <x v="5"/>
          </reference>
          <reference field="6" count="1" selected="0">
            <x v="62"/>
          </reference>
          <reference field="7" count="1">
            <x v="52"/>
          </reference>
        </references>
      </pivotArea>
    </format>
    <format dxfId="3856">
      <pivotArea dataOnly="0" labelOnly="1" outline="0" fieldPosition="0">
        <references count="3">
          <reference field="1" count="1" selected="0">
            <x v="5"/>
          </reference>
          <reference field="6" count="1" selected="0">
            <x v="71"/>
          </reference>
          <reference field="7" count="1">
            <x v="53"/>
          </reference>
        </references>
      </pivotArea>
    </format>
    <format dxfId="3855">
      <pivotArea dataOnly="0" labelOnly="1" outline="0" fieldPosition="0">
        <references count="3">
          <reference field="1" count="1" selected="0">
            <x v="5"/>
          </reference>
          <reference field="6" count="1" selected="0">
            <x v="75"/>
          </reference>
          <reference field="7" count="1">
            <x v="54"/>
          </reference>
        </references>
      </pivotArea>
    </format>
    <format dxfId="3854">
      <pivotArea dataOnly="0" labelOnly="1" outline="0" fieldPosition="0">
        <references count="3">
          <reference field="1" count="1" selected="0">
            <x v="6"/>
          </reference>
          <reference field="6" count="1" selected="0">
            <x v="4"/>
          </reference>
          <reference field="7" count="1">
            <x v="55"/>
          </reference>
        </references>
      </pivotArea>
    </format>
    <format dxfId="3853">
      <pivotArea dataOnly="0" labelOnly="1" outline="0" fieldPosition="0">
        <references count="3">
          <reference field="1" count="1" selected="0">
            <x v="6"/>
          </reference>
          <reference field="6" count="1" selected="0">
            <x v="14"/>
          </reference>
          <reference field="7" count="1">
            <x v="56"/>
          </reference>
        </references>
      </pivotArea>
    </format>
    <format dxfId="3852">
      <pivotArea dataOnly="0" labelOnly="1" outline="0" fieldPosition="0">
        <references count="3">
          <reference field="1" count="1" selected="0">
            <x v="6"/>
          </reference>
          <reference field="6" count="1" selected="0">
            <x v="35"/>
          </reference>
          <reference field="7" count="1">
            <x v="58"/>
          </reference>
        </references>
      </pivotArea>
    </format>
    <format dxfId="3851">
      <pivotArea dataOnly="0" labelOnly="1" outline="0" fieldPosition="0">
        <references count="3">
          <reference field="1" count="1" selected="0">
            <x v="6"/>
          </reference>
          <reference field="6" count="1" selected="0">
            <x v="42"/>
          </reference>
          <reference field="7" count="1">
            <x v="59"/>
          </reference>
        </references>
      </pivotArea>
    </format>
    <format dxfId="3850">
      <pivotArea dataOnly="0" labelOnly="1" outline="0" fieldPosition="0">
        <references count="3">
          <reference field="1" count="1" selected="0">
            <x v="6"/>
          </reference>
          <reference field="6" count="1" selected="0">
            <x v="49"/>
          </reference>
          <reference field="7" count="1">
            <x v="60"/>
          </reference>
        </references>
      </pivotArea>
    </format>
    <format dxfId="3849">
      <pivotArea dataOnly="0" labelOnly="1" outline="0" fieldPosition="0">
        <references count="3">
          <reference field="1" count="1" selected="0">
            <x v="6"/>
          </reference>
          <reference field="6" count="1" selected="0">
            <x v="64"/>
          </reference>
          <reference field="7" count="1">
            <x v="61"/>
          </reference>
        </references>
      </pivotArea>
    </format>
    <format dxfId="3848">
      <pivotArea dataOnly="0" labelOnly="1" outline="0" fieldPosition="0">
        <references count="3">
          <reference field="1" count="1" selected="0">
            <x v="6"/>
          </reference>
          <reference field="6" count="1" selected="0">
            <x v="69"/>
          </reference>
          <reference field="7" count="1">
            <x v="62"/>
          </reference>
        </references>
      </pivotArea>
    </format>
    <format dxfId="3847">
      <pivotArea dataOnly="0" labelOnly="1" outline="0" fieldPosition="0">
        <references count="3">
          <reference field="1" count="1" selected="0">
            <x v="6"/>
          </reference>
          <reference field="6" count="1" selected="0">
            <x v="81"/>
          </reference>
          <reference field="7" count="1">
            <x v="57"/>
          </reference>
        </references>
      </pivotArea>
    </format>
    <format dxfId="3846">
      <pivotArea dataOnly="0" labelOnly="1" outline="0" fieldPosition="0">
        <references count="3">
          <reference field="1" count="1" selected="0">
            <x v="7"/>
          </reference>
          <reference field="6" count="1" selected="0">
            <x v="1"/>
          </reference>
          <reference field="7" count="1">
            <x v="63"/>
          </reference>
        </references>
      </pivotArea>
    </format>
    <format dxfId="3845">
      <pivotArea dataOnly="0" labelOnly="1" outline="0" fieldPosition="0">
        <references count="3">
          <reference field="1" count="1" selected="0">
            <x v="7"/>
          </reference>
          <reference field="6" count="1" selected="0">
            <x v="13"/>
          </reference>
          <reference field="7" count="1">
            <x v="64"/>
          </reference>
        </references>
      </pivotArea>
    </format>
    <format dxfId="3844">
      <pivotArea dataOnly="0" labelOnly="1" outline="0" fieldPosition="0">
        <references count="3">
          <reference field="1" count="1" selected="0">
            <x v="7"/>
          </reference>
          <reference field="6" count="1" selected="0">
            <x v="21"/>
          </reference>
          <reference field="7" count="1">
            <x v="65"/>
          </reference>
        </references>
      </pivotArea>
    </format>
    <format dxfId="3843">
      <pivotArea dataOnly="0" labelOnly="1" outline="0" fieldPosition="0">
        <references count="3">
          <reference field="1" count="1" selected="0">
            <x v="7"/>
          </reference>
          <reference field="6" count="1" selected="0">
            <x v="33"/>
          </reference>
          <reference field="7" count="1">
            <x v="66"/>
          </reference>
        </references>
      </pivotArea>
    </format>
    <format dxfId="3842">
      <pivotArea dataOnly="0" labelOnly="1" outline="0" fieldPosition="0">
        <references count="3">
          <reference field="1" count="1" selected="0">
            <x v="7"/>
          </reference>
          <reference field="6" count="1" selected="0">
            <x v="39"/>
          </reference>
          <reference field="7" count="1">
            <x v="67"/>
          </reference>
        </references>
      </pivotArea>
    </format>
    <format dxfId="3841">
      <pivotArea dataOnly="0" labelOnly="1" outline="0" fieldPosition="0">
        <references count="3">
          <reference field="1" count="1" selected="0">
            <x v="7"/>
          </reference>
          <reference field="6" count="1" selected="0">
            <x v="57"/>
          </reference>
          <reference field="7" count="1">
            <x v="68"/>
          </reference>
        </references>
      </pivotArea>
    </format>
    <format dxfId="3840">
      <pivotArea dataOnly="0" labelOnly="1" outline="0" fieldPosition="0">
        <references count="3">
          <reference field="1" count="1" selected="0">
            <x v="7"/>
          </reference>
          <reference field="6" count="1" selected="0">
            <x v="60"/>
          </reference>
          <reference field="7" count="1">
            <x v="69"/>
          </reference>
        </references>
      </pivotArea>
    </format>
    <format dxfId="3839">
      <pivotArea dataOnly="0" labelOnly="1" outline="0" fieldPosition="0">
        <references count="3">
          <reference field="1" count="1" selected="0">
            <x v="7"/>
          </reference>
          <reference field="6" count="1" selected="0">
            <x v="68"/>
          </reference>
          <reference field="7" count="1">
            <x v="70"/>
          </reference>
        </references>
      </pivotArea>
    </format>
    <format dxfId="3838">
      <pivotArea dataOnly="0" labelOnly="1" outline="0" fieldPosition="0">
        <references count="3">
          <reference field="1" count="1" selected="0">
            <x v="7"/>
          </reference>
          <reference field="6" count="1" selected="0">
            <x v="72"/>
          </reference>
          <reference field="7" count="1">
            <x v="71"/>
          </reference>
        </references>
      </pivotArea>
    </format>
    <format dxfId="3837">
      <pivotArea dataOnly="0" labelOnly="1" outline="0" fieldPosition="0">
        <references count="3">
          <reference field="1" count="1" selected="0">
            <x v="7"/>
          </reference>
          <reference field="6" count="1" selected="0">
            <x v="76"/>
          </reference>
          <reference field="7" count="1">
            <x v="72"/>
          </reference>
        </references>
      </pivotArea>
    </format>
    <format dxfId="3836">
      <pivotArea dataOnly="0" labelOnly="1" outline="0" fieldPosition="0">
        <references count="3">
          <reference field="1" count="1" selected="0">
            <x v="8"/>
          </reference>
          <reference field="6" count="1" selected="0">
            <x v="7"/>
          </reference>
          <reference field="7" count="1">
            <x v="28"/>
          </reference>
        </references>
      </pivotArea>
    </format>
    <format dxfId="3835">
      <pivotArea dataOnly="0" labelOnly="1" outline="0" fieldPosition="0">
        <references count="3">
          <reference field="1" count="1" selected="0">
            <x v="8"/>
          </reference>
          <reference field="6" count="1" selected="0">
            <x v="27"/>
          </reference>
          <reference field="7" count="1">
            <x v="30"/>
          </reference>
        </references>
      </pivotArea>
    </format>
    <format dxfId="3834">
      <pivotArea dataOnly="0" labelOnly="1" outline="0" fieldPosition="0">
        <references count="3">
          <reference field="1" count="1" selected="0">
            <x v="8"/>
          </reference>
          <reference field="6" count="1" selected="0">
            <x v="28"/>
          </reference>
          <reference field="7" count="1">
            <x v="31"/>
          </reference>
        </references>
      </pivotArea>
    </format>
    <format dxfId="3833">
      <pivotArea dataOnly="0" labelOnly="1" outline="0" fieldPosition="0">
        <references count="3">
          <reference field="1" count="1" selected="0">
            <x v="8"/>
          </reference>
          <reference field="6" count="1" selected="0">
            <x v="46"/>
          </reference>
          <reference field="7" count="1">
            <x v="32"/>
          </reference>
        </references>
      </pivotArea>
    </format>
    <format dxfId="3832">
      <pivotArea dataOnly="0" labelOnly="1" outline="0" fieldPosition="0">
        <references count="3">
          <reference field="1" count="1" selected="0">
            <x v="8"/>
          </reference>
          <reference field="6" count="1" selected="0">
            <x v="51"/>
          </reference>
          <reference field="7" count="1">
            <x v="33"/>
          </reference>
        </references>
      </pivotArea>
    </format>
    <format dxfId="3831">
      <pivotArea dataOnly="0" labelOnly="1" outline="0" fieldPosition="0">
        <references count="3">
          <reference field="1" count="1" selected="0">
            <x v="8"/>
          </reference>
          <reference field="6" count="1" selected="0">
            <x v="59"/>
          </reference>
          <reference field="7" count="1">
            <x v="34"/>
          </reference>
        </references>
      </pivotArea>
    </format>
    <format dxfId="3830">
      <pivotArea dataOnly="0" labelOnly="1" outline="0" fieldPosition="0">
        <references count="3">
          <reference field="1" count="1" selected="0">
            <x v="8"/>
          </reference>
          <reference field="6" count="1" selected="0">
            <x v="70"/>
          </reference>
          <reference field="7" count="1">
            <x v="35"/>
          </reference>
        </references>
      </pivotArea>
    </format>
    <format dxfId="3829">
      <pivotArea dataOnly="0" labelOnly="1" outline="0" fieldPosition="0">
        <references count="3">
          <reference field="1" count="1" selected="0">
            <x v="8"/>
          </reference>
          <reference field="6" count="1" selected="0">
            <x v="73"/>
          </reference>
          <reference field="7" count="1">
            <x v="36"/>
          </reference>
        </references>
      </pivotArea>
    </format>
    <format dxfId="3828">
      <pivotArea dataOnly="0" labelOnly="1" outline="0" fieldPosition="0">
        <references count="3">
          <reference field="1" count="1" selected="0">
            <x v="8"/>
          </reference>
          <reference field="6" count="1" selected="0">
            <x v="77"/>
          </reference>
          <reference field="7" count="1">
            <x v="37"/>
          </reference>
        </references>
      </pivotArea>
    </format>
    <format dxfId="3827">
      <pivotArea dataOnly="0" labelOnly="1" outline="0" fieldPosition="0">
        <references count="3">
          <reference field="1" count="1" selected="0">
            <x v="8"/>
          </reference>
          <reference field="6" count="1" selected="0">
            <x v="79"/>
          </reference>
          <reference field="7" count="1">
            <x v="38"/>
          </reference>
        </references>
      </pivotArea>
    </format>
    <format dxfId="3826">
      <pivotArea dataOnly="0" labelOnly="1" outline="0" fieldPosition="0">
        <references count="3">
          <reference field="1" count="1" selected="0">
            <x v="8"/>
          </reference>
          <reference field="6" count="1" selected="0">
            <x v="80"/>
          </reference>
          <reference field="7" count="1">
            <x v="39"/>
          </reference>
        </references>
      </pivotArea>
    </format>
    <format dxfId="3825">
      <pivotArea dataOnly="0" labelOnly="1" outline="0" fieldPosition="0">
        <references count="3">
          <reference field="1" count="1" selected="0">
            <x v="8"/>
          </reference>
          <reference field="6" count="1" selected="0">
            <x v="82"/>
          </reference>
          <reference field="7" count="1">
            <x v="29"/>
          </reference>
        </references>
      </pivotArea>
    </format>
    <format dxfId="3824">
      <pivotArea dataOnly="0" labelOnly="1" outline="0" fieldPosition="0">
        <references count="3">
          <reference field="1" count="1" selected="0">
            <x v="9"/>
          </reference>
          <reference field="6" count="1" selected="0">
            <x v="9"/>
          </reference>
          <reference field="7" count="1">
            <x v="73"/>
          </reference>
        </references>
      </pivotArea>
    </format>
    <format dxfId="3823">
      <pivotArea dataOnly="0" labelOnly="1" outline="0" fieldPosition="0">
        <references count="3">
          <reference field="1" count="1" selected="0">
            <x v="9"/>
          </reference>
          <reference field="6" count="1" selected="0">
            <x v="18"/>
          </reference>
          <reference field="7" count="1">
            <x v="74"/>
          </reference>
        </references>
      </pivotArea>
    </format>
    <format dxfId="3822">
      <pivotArea dataOnly="0" labelOnly="1" outline="0" fieldPosition="0">
        <references count="3">
          <reference field="1" count="1" selected="0">
            <x v="9"/>
          </reference>
          <reference field="6" count="1" selected="0">
            <x v="24"/>
          </reference>
          <reference field="7" count="1">
            <x v="75"/>
          </reference>
        </references>
      </pivotArea>
    </format>
    <format dxfId="3821">
      <pivotArea dataOnly="0" labelOnly="1" outline="0" fieldPosition="0">
        <references count="3">
          <reference field="1" count="1" selected="0">
            <x v="9"/>
          </reference>
          <reference field="6" count="1" selected="0">
            <x v="30"/>
          </reference>
          <reference field="7" count="1">
            <x v="76"/>
          </reference>
        </references>
      </pivotArea>
    </format>
    <format dxfId="3820">
      <pivotArea dataOnly="0" labelOnly="1" outline="0" fieldPosition="0">
        <references count="3">
          <reference field="1" count="1" selected="0">
            <x v="9"/>
          </reference>
          <reference field="6" count="1" selected="0">
            <x v="43"/>
          </reference>
          <reference field="7" count="1">
            <x v="77"/>
          </reference>
        </references>
      </pivotArea>
    </format>
    <format dxfId="3819">
      <pivotArea dataOnly="0" labelOnly="1" outline="0" fieldPosition="0">
        <references count="3">
          <reference field="1" count="1" selected="0">
            <x v="9"/>
          </reference>
          <reference field="6" count="1" selected="0">
            <x v="48"/>
          </reference>
          <reference field="7" count="1">
            <x v="78"/>
          </reference>
        </references>
      </pivotArea>
    </format>
    <format dxfId="3818">
      <pivotArea dataOnly="0" labelOnly="1" outline="0" fieldPosition="0">
        <references count="3">
          <reference field="1" count="1" selected="0">
            <x v="9"/>
          </reference>
          <reference field="6" count="1" selected="0">
            <x v="61"/>
          </reference>
          <reference field="7" count="1">
            <x v="79"/>
          </reference>
        </references>
      </pivotArea>
    </format>
    <format dxfId="3817">
      <pivotArea dataOnly="0" labelOnly="1" outline="0" fieldPosition="0">
        <references count="3">
          <reference field="1" count="1" selected="0">
            <x v="9"/>
          </reference>
          <reference field="6" count="1" selected="0">
            <x v="67"/>
          </reference>
          <reference field="7" count="1">
            <x v="80"/>
          </reference>
        </references>
      </pivotArea>
    </format>
    <format dxfId="3816">
      <pivotArea dataOnly="0" labelOnly="1" outline="0" fieldPosition="0">
        <references count="3">
          <reference field="1" count="1" selected="0">
            <x v="9"/>
          </reference>
          <reference field="6" count="1" selected="0">
            <x v="74"/>
          </reference>
          <reference field="7" count="1">
            <x v="81"/>
          </reference>
        </references>
      </pivotArea>
    </format>
    <format dxfId="3815">
      <pivotArea dataOnly="0" labelOnly="1" outline="0" fieldPosition="0">
        <references count="3">
          <reference field="1" count="1" selected="0">
            <x v="9"/>
          </reference>
          <reference field="6" count="1" selected="0">
            <x v="78"/>
          </reference>
          <reference field="7" count="1">
            <x v="82"/>
          </reference>
        </references>
      </pivotArea>
    </format>
    <format dxfId="3814">
      <pivotArea dataOnly="0" labelOnly="1" outline="0" fieldPosition="0">
        <references count="4">
          <reference field="1" count="1" selected="0">
            <x v="0"/>
          </reference>
          <reference field="6" count="1" selected="0">
            <x v="3"/>
          </reference>
          <reference field="7" count="1" selected="0">
            <x v="0"/>
          </reference>
          <reference field="8" count="1">
            <x v="1"/>
          </reference>
        </references>
      </pivotArea>
    </format>
    <format dxfId="3813">
      <pivotArea dataOnly="0" labelOnly="1" outline="0" fieldPosition="0">
        <references count="4">
          <reference field="1" count="1" selected="0">
            <x v="0"/>
          </reference>
          <reference field="6" count="1" selected="0">
            <x v="15"/>
          </reference>
          <reference field="7" count="1" selected="0">
            <x v="1"/>
          </reference>
          <reference field="8" count="1">
            <x v="1"/>
          </reference>
        </references>
      </pivotArea>
    </format>
    <format dxfId="3812">
      <pivotArea dataOnly="0" labelOnly="1" outline="0" fieldPosition="0">
        <references count="4">
          <reference field="1" count="1" selected="0">
            <x v="0"/>
          </reference>
          <reference field="6" count="1" selected="0">
            <x v="19"/>
          </reference>
          <reference field="7" count="1" selected="0">
            <x v="2"/>
          </reference>
          <reference field="8" count="1">
            <x v="2"/>
          </reference>
        </references>
      </pivotArea>
    </format>
    <format dxfId="3811">
      <pivotArea dataOnly="0" labelOnly="1" outline="0" fieldPosition="0">
        <references count="4">
          <reference field="1" count="1" selected="0">
            <x v="0"/>
          </reference>
          <reference field="6" count="1" selected="0">
            <x v="37"/>
          </reference>
          <reference field="7" count="1" selected="0">
            <x v="3"/>
          </reference>
          <reference field="8" count="1">
            <x v="1"/>
          </reference>
        </references>
      </pivotArea>
    </format>
    <format dxfId="3810">
      <pivotArea dataOnly="0" labelOnly="1" outline="0" fieldPosition="0">
        <references count="4">
          <reference field="1" count="1" selected="0">
            <x v="0"/>
          </reference>
          <reference field="6" count="1" selected="0">
            <x v="47"/>
          </reference>
          <reference field="7" count="1" selected="0">
            <x v="4"/>
          </reference>
          <reference field="8" count="1">
            <x v="0"/>
          </reference>
        </references>
      </pivotArea>
    </format>
    <format dxfId="3809">
      <pivotArea dataOnly="0" labelOnly="1" outline="0" fieldPosition="0">
        <references count="4">
          <reference field="1" count="1" selected="0">
            <x v="0"/>
          </reference>
          <reference field="6" count="1" selected="0">
            <x v="50"/>
          </reference>
          <reference field="7" count="1" selected="0">
            <x v="5"/>
          </reference>
          <reference field="8" count="1">
            <x v="1"/>
          </reference>
        </references>
      </pivotArea>
    </format>
    <format dxfId="3808">
      <pivotArea dataOnly="0" labelOnly="1" outline="0" fieldPosition="0">
        <references count="4">
          <reference field="1" count="1" selected="0">
            <x v="0"/>
          </reference>
          <reference field="6" count="1" selected="0">
            <x v="63"/>
          </reference>
          <reference field="7" count="1" selected="0">
            <x v="6"/>
          </reference>
          <reference field="8" count="1">
            <x v="2"/>
          </reference>
        </references>
      </pivotArea>
    </format>
    <format dxfId="3807">
      <pivotArea dataOnly="0" labelOnly="1" outline="0" fieldPosition="0">
        <references count="4">
          <reference field="1" count="1" selected="0">
            <x v="1"/>
          </reference>
          <reference field="6" count="1" selected="0">
            <x v="0"/>
          </reference>
          <reference field="7" count="1" selected="0">
            <x v="7"/>
          </reference>
          <reference field="8" count="1">
            <x v="3"/>
          </reference>
        </references>
      </pivotArea>
    </format>
    <format dxfId="3806">
      <pivotArea dataOnly="0" labelOnly="1" outline="0" fieldPosition="0">
        <references count="4">
          <reference field="1" count="1" selected="0">
            <x v="1"/>
          </reference>
          <reference field="6" count="1" selected="0">
            <x v="10"/>
          </reference>
          <reference field="7" count="1" selected="0">
            <x v="8"/>
          </reference>
          <reference field="8" count="1">
            <x v="3"/>
          </reference>
        </references>
      </pivotArea>
    </format>
    <format dxfId="3805">
      <pivotArea dataOnly="0" labelOnly="1" outline="0" fieldPosition="0">
        <references count="4">
          <reference field="1" count="1" selected="0">
            <x v="1"/>
          </reference>
          <reference field="6" count="1" selected="0">
            <x v="23"/>
          </reference>
          <reference field="7" count="1" selected="0">
            <x v="9"/>
          </reference>
          <reference field="8" count="1">
            <x v="0"/>
          </reference>
        </references>
      </pivotArea>
    </format>
    <format dxfId="3804">
      <pivotArea dataOnly="0" labelOnly="1" outline="0" fieldPosition="0">
        <references count="4">
          <reference field="1" count="1" selected="0">
            <x v="1"/>
          </reference>
          <reference field="6" count="1" selected="0">
            <x v="36"/>
          </reference>
          <reference field="7" count="1" selected="0">
            <x v="10"/>
          </reference>
          <reference field="8" count="1">
            <x v="0"/>
          </reference>
        </references>
      </pivotArea>
    </format>
    <format dxfId="3803">
      <pivotArea dataOnly="0" labelOnly="1" outline="0" fieldPosition="0">
        <references count="4">
          <reference field="1" count="1" selected="0">
            <x v="1"/>
          </reference>
          <reference field="6" count="1" selected="0">
            <x v="44"/>
          </reference>
          <reference field="7" count="1" selected="0">
            <x v="11"/>
          </reference>
          <reference field="8" count="1">
            <x v="4"/>
          </reference>
        </references>
      </pivotArea>
    </format>
    <format dxfId="3802">
      <pivotArea dataOnly="0" labelOnly="1" outline="0" fieldPosition="0">
        <references count="4">
          <reference field="1" count="1" selected="0">
            <x v="1"/>
          </reference>
          <reference field="6" count="1" selected="0">
            <x v="56"/>
          </reference>
          <reference field="7" count="1" selected="0">
            <x v="12"/>
          </reference>
          <reference field="8" count="1">
            <x v="5"/>
          </reference>
        </references>
      </pivotArea>
    </format>
    <format dxfId="3801">
      <pivotArea dataOnly="0" labelOnly="1" outline="0" fieldPosition="0">
        <references count="4">
          <reference field="1" count="1" selected="0">
            <x v="2"/>
          </reference>
          <reference field="6" count="1" selected="0">
            <x v="5"/>
          </reference>
          <reference field="7" count="1" selected="0">
            <x v="13"/>
          </reference>
          <reference field="8" count="1">
            <x v="5"/>
          </reference>
        </references>
      </pivotArea>
    </format>
    <format dxfId="3800">
      <pivotArea dataOnly="0" labelOnly="1" outline="0" fieldPosition="0">
        <references count="4">
          <reference field="1" count="1" selected="0">
            <x v="2"/>
          </reference>
          <reference field="6" count="1" selected="0">
            <x v="17"/>
          </reference>
          <reference field="7" count="1" selected="0">
            <x v="14"/>
          </reference>
          <reference field="8" count="1">
            <x v="4"/>
          </reference>
        </references>
      </pivotArea>
    </format>
    <format dxfId="3799">
      <pivotArea dataOnly="0" labelOnly="1" outline="0" fieldPosition="0">
        <references count="4">
          <reference field="1" count="1" selected="0">
            <x v="2"/>
          </reference>
          <reference field="6" count="1" selected="0">
            <x v="22"/>
          </reference>
          <reference field="7" count="1" selected="0">
            <x v="15"/>
          </reference>
          <reference field="8" count="1">
            <x v="0"/>
          </reference>
        </references>
      </pivotArea>
    </format>
    <format dxfId="3798">
      <pivotArea dataOnly="0" labelOnly="1" outline="0" fieldPosition="0">
        <references count="4">
          <reference field="1" count="1" selected="0">
            <x v="2"/>
          </reference>
          <reference field="6" count="1" selected="0">
            <x v="29"/>
          </reference>
          <reference field="7" count="1" selected="0">
            <x v="16"/>
          </reference>
          <reference field="8" count="1">
            <x v="6"/>
          </reference>
        </references>
      </pivotArea>
    </format>
    <format dxfId="3797">
      <pivotArea dataOnly="0" labelOnly="1" outline="0" fieldPosition="0">
        <references count="4">
          <reference field="1" count="1" selected="0">
            <x v="2"/>
          </reference>
          <reference field="6" count="1" selected="0">
            <x v="38"/>
          </reference>
          <reference field="7" count="1" selected="0">
            <x v="17"/>
          </reference>
          <reference field="8" count="1">
            <x v="0"/>
          </reference>
        </references>
      </pivotArea>
    </format>
    <format dxfId="3796">
      <pivotArea dataOnly="0" labelOnly="1" outline="0" fieldPosition="0">
        <references count="4">
          <reference field="1" count="1" selected="0">
            <x v="2"/>
          </reference>
          <reference field="6" count="1" selected="0">
            <x v="55"/>
          </reference>
          <reference field="7" count="1" selected="0">
            <x v="18"/>
          </reference>
          <reference field="8" count="1">
            <x v="0"/>
          </reference>
        </references>
      </pivotArea>
    </format>
    <format dxfId="3795">
      <pivotArea dataOnly="0" labelOnly="1" outline="0" fieldPosition="0">
        <references count="4">
          <reference field="1" count="1" selected="0">
            <x v="2"/>
          </reference>
          <reference field="6" count="1" selected="0">
            <x v="58"/>
          </reference>
          <reference field="7" count="1" selected="0">
            <x v="19"/>
          </reference>
          <reference field="8" count="1">
            <x v="0"/>
          </reference>
        </references>
      </pivotArea>
    </format>
    <format dxfId="3794">
      <pivotArea dataOnly="0" labelOnly="1" outline="0" fieldPosition="0">
        <references count="4">
          <reference field="1" count="1" selected="0">
            <x v="2"/>
          </reference>
          <reference field="6" count="1" selected="0">
            <x v="66"/>
          </reference>
          <reference field="7" count="1" selected="0">
            <x v="20"/>
          </reference>
          <reference field="8" count="1">
            <x v="4"/>
          </reference>
        </references>
      </pivotArea>
    </format>
    <format dxfId="3793">
      <pivotArea dataOnly="0" labelOnly="1" outline="0" fieldPosition="0">
        <references count="4">
          <reference field="1" count="1" selected="0">
            <x v="3"/>
          </reference>
          <reference field="6" count="1" selected="0">
            <x v="6"/>
          </reference>
          <reference field="7" count="1" selected="0">
            <x v="21"/>
          </reference>
          <reference field="8" count="1">
            <x v="7"/>
          </reference>
        </references>
      </pivotArea>
    </format>
    <format dxfId="3792">
      <pivotArea dataOnly="0" labelOnly="1" outline="0" fieldPosition="0">
        <references count="4">
          <reference field="1" count="1" selected="0">
            <x v="3"/>
          </reference>
          <reference field="6" count="1" selected="0">
            <x v="11"/>
          </reference>
          <reference field="7" count="1" selected="0">
            <x v="22"/>
          </reference>
          <reference field="8" count="1">
            <x v="8"/>
          </reference>
        </references>
      </pivotArea>
    </format>
    <format dxfId="3791">
      <pivotArea dataOnly="0" labelOnly="1" outline="0" fieldPosition="0">
        <references count="4">
          <reference field="1" count="1" selected="0">
            <x v="3"/>
          </reference>
          <reference field="6" count="1" selected="0">
            <x v="25"/>
          </reference>
          <reference field="7" count="1" selected="0">
            <x v="23"/>
          </reference>
          <reference field="8" count="1">
            <x v="9"/>
          </reference>
        </references>
      </pivotArea>
    </format>
    <format dxfId="3790">
      <pivotArea dataOnly="0" labelOnly="1" outline="0" fieldPosition="0">
        <references count="4">
          <reference field="1" count="1" selected="0">
            <x v="3"/>
          </reference>
          <reference field="6" count="1" selected="0">
            <x v="31"/>
          </reference>
          <reference field="7" count="1" selected="0">
            <x v="24"/>
          </reference>
          <reference field="8" count="1">
            <x v="10"/>
          </reference>
        </references>
      </pivotArea>
    </format>
    <format dxfId="3789">
      <pivotArea dataOnly="0" labelOnly="1" outline="0" fieldPosition="0">
        <references count="4">
          <reference field="1" count="1" selected="0">
            <x v="3"/>
          </reference>
          <reference field="6" count="1" selected="0">
            <x v="45"/>
          </reference>
          <reference field="7" count="1" selected="0">
            <x v="25"/>
          </reference>
          <reference field="8" count="1">
            <x v="0"/>
          </reference>
        </references>
      </pivotArea>
    </format>
    <format dxfId="3788">
      <pivotArea dataOnly="0" labelOnly="1" outline="0" fieldPosition="0">
        <references count="4">
          <reference field="1" count="1" selected="0">
            <x v="3"/>
          </reference>
          <reference field="6" count="1" selected="0">
            <x v="52"/>
          </reference>
          <reference field="7" count="1" selected="0">
            <x v="26"/>
          </reference>
          <reference field="8" count="1">
            <x v="11"/>
          </reference>
        </references>
      </pivotArea>
    </format>
    <format dxfId="3787">
      <pivotArea dataOnly="0" labelOnly="1" outline="0" fieldPosition="0">
        <references count="4">
          <reference field="1" count="1" selected="0">
            <x v="3"/>
          </reference>
          <reference field="6" count="1" selected="0">
            <x v="65"/>
          </reference>
          <reference field="7" count="1" selected="0">
            <x v="27"/>
          </reference>
          <reference field="8" count="1">
            <x v="12"/>
          </reference>
        </references>
      </pivotArea>
    </format>
    <format dxfId="3786">
      <pivotArea dataOnly="0" labelOnly="1" outline="0" fieldPosition="0">
        <references count="4">
          <reference field="1" count="1" selected="0">
            <x v="4"/>
          </reference>
          <reference field="6" count="1" selected="0">
            <x v="2"/>
          </reference>
          <reference field="7" count="1" selected="0">
            <x v="40"/>
          </reference>
          <reference field="8" count="1">
            <x v="13"/>
          </reference>
        </references>
      </pivotArea>
    </format>
    <format dxfId="3785">
      <pivotArea dataOnly="0" labelOnly="1" outline="0" fieldPosition="0">
        <references count="4">
          <reference field="1" count="1" selected="0">
            <x v="4"/>
          </reference>
          <reference field="6" count="1" selected="0">
            <x v="12"/>
          </reference>
          <reference field="7" count="1" selected="0">
            <x v="41"/>
          </reference>
          <reference field="8" count="1">
            <x v="14"/>
          </reference>
        </references>
      </pivotArea>
    </format>
    <format dxfId="3784">
      <pivotArea dataOnly="0" labelOnly="1" outline="0" fieldPosition="0">
        <references count="4">
          <reference field="1" count="1" selected="0">
            <x v="4"/>
          </reference>
          <reference field="6" count="1" selected="0">
            <x v="26"/>
          </reference>
          <reference field="7" count="1" selected="0">
            <x v="42"/>
          </reference>
          <reference field="8" count="1">
            <x v="15"/>
          </reference>
        </references>
      </pivotArea>
    </format>
    <format dxfId="3783">
      <pivotArea dataOnly="0" labelOnly="1" outline="0" fieldPosition="0">
        <references count="4">
          <reference field="1" count="1" selected="0">
            <x v="4"/>
          </reference>
          <reference field="6" count="1" selected="0">
            <x v="34"/>
          </reference>
          <reference field="7" count="1" selected="0">
            <x v="43"/>
          </reference>
          <reference field="8" count="1">
            <x v="14"/>
          </reference>
        </references>
      </pivotArea>
    </format>
    <format dxfId="3782">
      <pivotArea dataOnly="0" labelOnly="1" outline="0" fieldPosition="0">
        <references count="4">
          <reference field="1" count="1" selected="0">
            <x v="4"/>
          </reference>
          <reference field="6" count="1" selected="0">
            <x v="40"/>
          </reference>
          <reference field="7" count="1" selected="0">
            <x v="44"/>
          </reference>
          <reference field="8" count="1">
            <x v="6"/>
          </reference>
        </references>
      </pivotArea>
    </format>
    <format dxfId="3781">
      <pivotArea dataOnly="0" labelOnly="1" outline="0" fieldPosition="0">
        <references count="4">
          <reference field="1" count="1" selected="0">
            <x v="4"/>
          </reference>
          <reference field="6" count="1" selected="0">
            <x v="54"/>
          </reference>
          <reference field="7" count="1" selected="0">
            <x v="45"/>
          </reference>
          <reference field="8" count="1">
            <x v="4"/>
          </reference>
        </references>
      </pivotArea>
    </format>
    <format dxfId="3780">
      <pivotArea dataOnly="0" labelOnly="1" outline="0" fieldPosition="0">
        <references count="4">
          <reference field="1" count="1" selected="0">
            <x v="5"/>
          </reference>
          <reference field="6" count="1" selected="0">
            <x v="8"/>
          </reference>
          <reference field="7" count="1" selected="0">
            <x v="46"/>
          </reference>
          <reference field="8" count="1">
            <x v="16"/>
          </reference>
        </references>
      </pivotArea>
    </format>
    <format dxfId="3779">
      <pivotArea dataOnly="0" labelOnly="1" outline="0" fieldPosition="0">
        <references count="4">
          <reference field="1" count="1" selected="0">
            <x v="5"/>
          </reference>
          <reference field="6" count="1" selected="0">
            <x v="16"/>
          </reference>
          <reference field="7" count="1" selected="0">
            <x v="47"/>
          </reference>
          <reference field="8" count="1">
            <x v="0"/>
          </reference>
        </references>
      </pivotArea>
    </format>
    <format dxfId="3778">
      <pivotArea dataOnly="0" labelOnly="1" outline="0" fieldPosition="0">
        <references count="4">
          <reference field="1" count="1" selected="0">
            <x v="5"/>
          </reference>
          <reference field="6" count="1" selected="0">
            <x v="20"/>
          </reference>
          <reference field="7" count="1" selected="0">
            <x v="48"/>
          </reference>
          <reference field="8" count="1">
            <x v="17"/>
          </reference>
        </references>
      </pivotArea>
    </format>
    <format dxfId="3777">
      <pivotArea dataOnly="0" labelOnly="1" outline="0" fieldPosition="0">
        <references count="4">
          <reference field="1" count="1" selected="0">
            <x v="5"/>
          </reference>
          <reference field="6" count="1" selected="0">
            <x v="32"/>
          </reference>
          <reference field="7" count="1" selected="0">
            <x v="49"/>
          </reference>
          <reference field="8" count="1">
            <x v="18"/>
          </reference>
        </references>
      </pivotArea>
    </format>
    <format dxfId="3776">
      <pivotArea dataOnly="0" labelOnly="1" outline="0" fieldPosition="0">
        <references count="4">
          <reference field="1" count="1" selected="0">
            <x v="5"/>
          </reference>
          <reference field="6" count="1" selected="0">
            <x v="41"/>
          </reference>
          <reference field="7" count="1" selected="0">
            <x v="50"/>
          </reference>
          <reference field="8" count="1">
            <x v="19"/>
          </reference>
        </references>
      </pivotArea>
    </format>
    <format dxfId="3775">
      <pivotArea dataOnly="0" labelOnly="1" outline="0" fieldPosition="0">
        <references count="4">
          <reference field="1" count="1" selected="0">
            <x v="5"/>
          </reference>
          <reference field="6" count="1" selected="0">
            <x v="53"/>
          </reference>
          <reference field="7" count="1" selected="0">
            <x v="51"/>
          </reference>
          <reference field="8" count="1">
            <x v="20"/>
          </reference>
        </references>
      </pivotArea>
    </format>
    <format dxfId="3774">
      <pivotArea dataOnly="0" labelOnly="1" outline="0" fieldPosition="0">
        <references count="4">
          <reference field="1" count="1" selected="0">
            <x v="5"/>
          </reference>
          <reference field="6" count="1" selected="0">
            <x v="62"/>
          </reference>
          <reference field="7" count="1" selected="0">
            <x v="52"/>
          </reference>
          <reference field="8" count="1">
            <x v="21"/>
          </reference>
        </references>
      </pivotArea>
    </format>
    <format dxfId="3773">
      <pivotArea dataOnly="0" labelOnly="1" outline="0" fieldPosition="0">
        <references count="4">
          <reference field="1" count="1" selected="0">
            <x v="5"/>
          </reference>
          <reference field="6" count="1" selected="0">
            <x v="71"/>
          </reference>
          <reference field="7" count="1" selected="0">
            <x v="53"/>
          </reference>
          <reference field="8" count="1">
            <x v="0"/>
          </reference>
        </references>
      </pivotArea>
    </format>
    <format dxfId="3772">
      <pivotArea dataOnly="0" labelOnly="1" outline="0" fieldPosition="0">
        <references count="4">
          <reference field="1" count="1" selected="0">
            <x v="5"/>
          </reference>
          <reference field="6" count="1" selected="0">
            <x v="75"/>
          </reference>
          <reference field="7" count="1" selected="0">
            <x v="54"/>
          </reference>
          <reference field="8" count="1">
            <x v="0"/>
          </reference>
        </references>
      </pivotArea>
    </format>
    <format dxfId="3771">
      <pivotArea dataOnly="0" labelOnly="1" outline="0" fieldPosition="0">
        <references count="4">
          <reference field="1" count="1" selected="0">
            <x v="6"/>
          </reference>
          <reference field="6" count="1" selected="0">
            <x v="4"/>
          </reference>
          <reference field="7" count="1" selected="0">
            <x v="55"/>
          </reference>
          <reference field="8" count="1">
            <x v="22"/>
          </reference>
        </references>
      </pivotArea>
    </format>
    <format dxfId="3770">
      <pivotArea dataOnly="0" labelOnly="1" outline="0" fieldPosition="0">
        <references count="4">
          <reference field="1" count="1" selected="0">
            <x v="6"/>
          </reference>
          <reference field="6" count="1" selected="0">
            <x v="14"/>
          </reference>
          <reference field="7" count="1" selected="0">
            <x v="56"/>
          </reference>
          <reference field="8" count="1">
            <x v="23"/>
          </reference>
        </references>
      </pivotArea>
    </format>
    <format dxfId="3769">
      <pivotArea dataOnly="0" labelOnly="1" outline="0" fieldPosition="0">
        <references count="4">
          <reference field="1" count="1" selected="0">
            <x v="6"/>
          </reference>
          <reference field="6" count="1" selected="0">
            <x v="35"/>
          </reference>
          <reference field="7" count="1" selected="0">
            <x v="58"/>
          </reference>
          <reference field="8" count="1">
            <x v="24"/>
          </reference>
        </references>
      </pivotArea>
    </format>
    <format dxfId="3768">
      <pivotArea dataOnly="0" labelOnly="1" outline="0" fieldPosition="0">
        <references count="4">
          <reference field="1" count="1" selected="0">
            <x v="6"/>
          </reference>
          <reference field="6" count="1" selected="0">
            <x v="42"/>
          </reference>
          <reference field="7" count="1" selected="0">
            <x v="59"/>
          </reference>
          <reference field="8" count="1">
            <x v="14"/>
          </reference>
        </references>
      </pivotArea>
    </format>
    <format dxfId="3767">
      <pivotArea dataOnly="0" labelOnly="1" outline="0" fieldPosition="0">
        <references count="4">
          <reference field="1" count="1" selected="0">
            <x v="6"/>
          </reference>
          <reference field="6" count="1" selected="0">
            <x v="49"/>
          </reference>
          <reference field="7" count="1" selected="0">
            <x v="60"/>
          </reference>
          <reference field="8" count="1">
            <x v="22"/>
          </reference>
        </references>
      </pivotArea>
    </format>
    <format dxfId="3766">
      <pivotArea dataOnly="0" labelOnly="1" outline="0" fieldPosition="0">
        <references count="4">
          <reference field="1" count="1" selected="0">
            <x v="6"/>
          </reference>
          <reference field="6" count="1" selected="0">
            <x v="64"/>
          </reference>
          <reference field="7" count="1" selected="0">
            <x v="61"/>
          </reference>
          <reference field="8" count="1">
            <x v="25"/>
          </reference>
        </references>
      </pivotArea>
    </format>
    <format dxfId="3765">
      <pivotArea dataOnly="0" labelOnly="1" outline="0" fieldPosition="0">
        <references count="4">
          <reference field="1" count="1" selected="0">
            <x v="6"/>
          </reference>
          <reference field="6" count="1" selected="0">
            <x v="69"/>
          </reference>
          <reference field="7" count="1" selected="0">
            <x v="62"/>
          </reference>
          <reference field="8" count="1">
            <x v="11"/>
          </reference>
        </references>
      </pivotArea>
    </format>
    <format dxfId="3764">
      <pivotArea dataOnly="0" labelOnly="1" outline="0" fieldPosition="0">
        <references count="4">
          <reference field="1" count="1" selected="0">
            <x v="6"/>
          </reference>
          <reference field="6" count="1" selected="0">
            <x v="81"/>
          </reference>
          <reference field="7" count="1" selected="0">
            <x v="57"/>
          </reference>
          <reference field="8" count="1">
            <x v="0"/>
          </reference>
        </references>
      </pivotArea>
    </format>
    <format dxfId="3763">
      <pivotArea dataOnly="0" labelOnly="1" outline="0" fieldPosition="0">
        <references count="4">
          <reference field="1" count="1" selected="0">
            <x v="7"/>
          </reference>
          <reference field="6" count="1" selected="0">
            <x v="1"/>
          </reference>
          <reference field="7" count="1" selected="0">
            <x v="63"/>
          </reference>
          <reference field="8" count="1">
            <x v="26"/>
          </reference>
        </references>
      </pivotArea>
    </format>
    <format dxfId="3762">
      <pivotArea dataOnly="0" labelOnly="1" outline="0" fieldPosition="0">
        <references count="4">
          <reference field="1" count="1" selected="0">
            <x v="7"/>
          </reference>
          <reference field="6" count="1" selected="0">
            <x v="13"/>
          </reference>
          <reference field="7" count="1" selected="0">
            <x v="64"/>
          </reference>
          <reference field="8" count="1">
            <x v="26"/>
          </reference>
        </references>
      </pivotArea>
    </format>
    <format dxfId="3761">
      <pivotArea dataOnly="0" labelOnly="1" outline="0" fieldPosition="0">
        <references count="4">
          <reference field="1" count="1" selected="0">
            <x v="7"/>
          </reference>
          <reference field="6" count="1" selected="0">
            <x v="21"/>
          </reference>
          <reference field="7" count="1" selected="0">
            <x v="65"/>
          </reference>
          <reference field="8" count="1">
            <x v="27"/>
          </reference>
        </references>
      </pivotArea>
    </format>
    <format dxfId="3760">
      <pivotArea dataOnly="0" labelOnly="1" outline="0" fieldPosition="0">
        <references count="4">
          <reference field="1" count="1" selected="0">
            <x v="7"/>
          </reference>
          <reference field="6" count="1" selected="0">
            <x v="33"/>
          </reference>
          <reference field="7" count="1" selected="0">
            <x v="66"/>
          </reference>
          <reference field="8" count="1">
            <x v="27"/>
          </reference>
        </references>
      </pivotArea>
    </format>
    <format dxfId="3759">
      <pivotArea dataOnly="0" labelOnly="1" outline="0" fieldPosition="0">
        <references count="4">
          <reference field="1" count="1" selected="0">
            <x v="7"/>
          </reference>
          <reference field="6" count="1" selected="0">
            <x v="39"/>
          </reference>
          <reference field="7" count="1" selected="0">
            <x v="67"/>
          </reference>
          <reference field="8" count="1">
            <x v="14"/>
          </reference>
        </references>
      </pivotArea>
    </format>
    <format dxfId="3758">
      <pivotArea dataOnly="0" labelOnly="1" outline="0" fieldPosition="0">
        <references count="4">
          <reference field="1" count="1" selected="0">
            <x v="7"/>
          </reference>
          <reference field="6" count="1" selected="0">
            <x v="57"/>
          </reference>
          <reference field="7" count="1" selected="0">
            <x v="68"/>
          </reference>
          <reference field="8" count="1">
            <x v="4"/>
          </reference>
        </references>
      </pivotArea>
    </format>
    <format dxfId="3757">
      <pivotArea dataOnly="0" labelOnly="1" outline="0" fieldPosition="0">
        <references count="4">
          <reference field="1" count="1" selected="0">
            <x v="7"/>
          </reference>
          <reference field="6" count="1" selected="0">
            <x v="60"/>
          </reference>
          <reference field="7" count="1" selected="0">
            <x v="69"/>
          </reference>
          <reference field="8" count="1">
            <x v="26"/>
          </reference>
        </references>
      </pivotArea>
    </format>
    <format dxfId="3756">
      <pivotArea dataOnly="0" labelOnly="1" outline="0" fieldPosition="0">
        <references count="4">
          <reference field="1" count="1" selected="0">
            <x v="7"/>
          </reference>
          <reference field="6" count="1" selected="0">
            <x v="68"/>
          </reference>
          <reference field="7" count="1" selected="0">
            <x v="70"/>
          </reference>
          <reference field="8" count="1">
            <x v="28"/>
          </reference>
        </references>
      </pivotArea>
    </format>
    <format dxfId="3755">
      <pivotArea dataOnly="0" labelOnly="1" outline="0" fieldPosition="0">
        <references count="4">
          <reference field="1" count="1" selected="0">
            <x v="7"/>
          </reference>
          <reference field="6" count="1" selected="0">
            <x v="72"/>
          </reference>
          <reference field="7" count="1" selected="0">
            <x v="71"/>
          </reference>
          <reference field="8" count="1">
            <x v="28"/>
          </reference>
        </references>
      </pivotArea>
    </format>
    <format dxfId="3754">
      <pivotArea dataOnly="0" labelOnly="1" outline="0" fieldPosition="0">
        <references count="4">
          <reference field="1" count="1" selected="0">
            <x v="7"/>
          </reference>
          <reference field="6" count="1" selected="0">
            <x v="76"/>
          </reference>
          <reference field="7" count="1" selected="0">
            <x v="72"/>
          </reference>
          <reference field="8" count="1">
            <x v="29"/>
          </reference>
        </references>
      </pivotArea>
    </format>
    <format dxfId="3753">
      <pivotArea dataOnly="0" labelOnly="1" outline="0" fieldPosition="0">
        <references count="4">
          <reference field="1" count="1" selected="0">
            <x v="8"/>
          </reference>
          <reference field="6" count="1" selected="0">
            <x v="7"/>
          </reference>
          <reference field="7" count="1" selected="0">
            <x v="28"/>
          </reference>
          <reference field="8" count="1">
            <x v="30"/>
          </reference>
        </references>
      </pivotArea>
    </format>
    <format dxfId="3752">
      <pivotArea dataOnly="0" labelOnly="1" outline="0" fieldPosition="0">
        <references count="4">
          <reference field="1" count="1" selected="0">
            <x v="8"/>
          </reference>
          <reference field="6" count="1" selected="0">
            <x v="27"/>
          </reference>
          <reference field="7" count="1" selected="0">
            <x v="30"/>
          </reference>
          <reference field="8" count="1">
            <x v="32"/>
          </reference>
        </references>
      </pivotArea>
    </format>
    <format dxfId="3751">
      <pivotArea dataOnly="0" labelOnly="1" outline="0" fieldPosition="0">
        <references count="4">
          <reference field="1" count="1" selected="0">
            <x v="8"/>
          </reference>
          <reference field="6" count="1" selected="0">
            <x v="28"/>
          </reference>
          <reference field="7" count="1" selected="0">
            <x v="31"/>
          </reference>
          <reference field="8" count="1">
            <x v="0"/>
          </reference>
        </references>
      </pivotArea>
    </format>
    <format dxfId="3750">
      <pivotArea dataOnly="0" labelOnly="1" outline="0" fieldPosition="0">
        <references count="4">
          <reference field="1" count="1" selected="0">
            <x v="8"/>
          </reference>
          <reference field="6" count="1" selected="0">
            <x v="46"/>
          </reference>
          <reference field="7" count="1" selected="0">
            <x v="32"/>
          </reference>
          <reference field="8" count="1">
            <x v="25"/>
          </reference>
        </references>
      </pivotArea>
    </format>
    <format dxfId="3749">
      <pivotArea dataOnly="0" labelOnly="1" outline="0" fieldPosition="0">
        <references count="4">
          <reference field="1" count="1" selected="0">
            <x v="8"/>
          </reference>
          <reference field="6" count="1" selected="0">
            <x v="51"/>
          </reference>
          <reference field="7" count="1" selected="0">
            <x v="33"/>
          </reference>
          <reference field="8" count="1">
            <x v="0"/>
          </reference>
        </references>
      </pivotArea>
    </format>
    <format dxfId="3748">
      <pivotArea dataOnly="0" labelOnly="1" outline="0" fieldPosition="0">
        <references count="4">
          <reference field="1" count="1" selected="0">
            <x v="8"/>
          </reference>
          <reference field="6" count="1" selected="0">
            <x v="59"/>
          </reference>
          <reference field="7" count="1" selected="0">
            <x v="34"/>
          </reference>
          <reference field="8" count="1">
            <x v="12"/>
          </reference>
        </references>
      </pivotArea>
    </format>
    <format dxfId="3747">
      <pivotArea dataOnly="0" labelOnly="1" outline="0" fieldPosition="0">
        <references count="4">
          <reference field="1" count="1" selected="0">
            <x v="8"/>
          </reference>
          <reference field="6" count="1" selected="0">
            <x v="70"/>
          </reference>
          <reference field="7" count="1" selected="0">
            <x v="35"/>
          </reference>
          <reference field="8" count="1">
            <x v="0"/>
          </reference>
        </references>
      </pivotArea>
    </format>
    <format dxfId="3746">
      <pivotArea dataOnly="0" labelOnly="1" outline="0" fieldPosition="0">
        <references count="4">
          <reference field="1" count="1" selected="0">
            <x v="8"/>
          </reference>
          <reference field="6" count="1" selected="0">
            <x v="73"/>
          </reference>
          <reference field="7" count="1" selected="0">
            <x v="36"/>
          </reference>
          <reference field="8" count="1">
            <x v="0"/>
          </reference>
        </references>
      </pivotArea>
    </format>
    <format dxfId="3745">
      <pivotArea dataOnly="0" labelOnly="1" outline="0" fieldPosition="0">
        <references count="4">
          <reference field="1" count="1" selected="0">
            <x v="8"/>
          </reference>
          <reference field="6" count="1" selected="0">
            <x v="77"/>
          </reference>
          <reference field="7" count="1" selected="0">
            <x v="37"/>
          </reference>
          <reference field="8" count="1">
            <x v="0"/>
          </reference>
        </references>
      </pivotArea>
    </format>
    <format dxfId="3744">
      <pivotArea dataOnly="0" labelOnly="1" outline="0" fieldPosition="0">
        <references count="4">
          <reference field="1" count="1" selected="0">
            <x v="8"/>
          </reference>
          <reference field="6" count="1" selected="0">
            <x v="79"/>
          </reference>
          <reference field="7" count="1" selected="0">
            <x v="38"/>
          </reference>
          <reference field="8" count="1">
            <x v="33"/>
          </reference>
        </references>
      </pivotArea>
    </format>
    <format dxfId="3743">
      <pivotArea dataOnly="0" labelOnly="1" outline="0" fieldPosition="0">
        <references count="4">
          <reference field="1" count="1" selected="0">
            <x v="8"/>
          </reference>
          <reference field="6" count="1" selected="0">
            <x v="80"/>
          </reference>
          <reference field="7" count="1" selected="0">
            <x v="39"/>
          </reference>
          <reference field="8" count="1">
            <x v="23"/>
          </reference>
        </references>
      </pivotArea>
    </format>
    <format dxfId="3742">
      <pivotArea dataOnly="0" labelOnly="1" outline="0" fieldPosition="0">
        <references count="4">
          <reference field="1" count="1" selected="0">
            <x v="8"/>
          </reference>
          <reference field="6" count="1" selected="0">
            <x v="82"/>
          </reference>
          <reference field="7" count="1" selected="0">
            <x v="29"/>
          </reference>
          <reference field="8" count="1">
            <x v="31"/>
          </reference>
        </references>
      </pivotArea>
    </format>
    <format dxfId="3741">
      <pivotArea dataOnly="0" labelOnly="1" outline="0" fieldPosition="0">
        <references count="4">
          <reference field="1" count="1" selected="0">
            <x v="9"/>
          </reference>
          <reference field="6" count="1" selected="0">
            <x v="9"/>
          </reference>
          <reference field="7" count="1" selected="0">
            <x v="73"/>
          </reference>
          <reference field="8" count="1">
            <x v="34"/>
          </reference>
        </references>
      </pivotArea>
    </format>
    <format dxfId="3740">
      <pivotArea dataOnly="0" labelOnly="1" outline="0" fieldPosition="0">
        <references count="4">
          <reference field="1" count="1" selected="0">
            <x v="9"/>
          </reference>
          <reference field="6" count="1" selected="0">
            <x v="18"/>
          </reference>
          <reference field="7" count="1" selected="0">
            <x v="74"/>
          </reference>
          <reference field="8" count="1">
            <x v="35"/>
          </reference>
        </references>
      </pivotArea>
    </format>
    <format dxfId="3739">
      <pivotArea dataOnly="0" labelOnly="1" outline="0" fieldPosition="0">
        <references count="4">
          <reference field="1" count="1" selected="0">
            <x v="9"/>
          </reference>
          <reference field="6" count="1" selected="0">
            <x v="24"/>
          </reference>
          <reference field="7" count="1" selected="0">
            <x v="75"/>
          </reference>
          <reference field="8" count="1">
            <x v="36"/>
          </reference>
        </references>
      </pivotArea>
    </format>
    <format dxfId="3738">
      <pivotArea dataOnly="0" labelOnly="1" outline="0" fieldPosition="0">
        <references count="4">
          <reference field="1" count="1" selected="0">
            <x v="9"/>
          </reference>
          <reference field="6" count="1" selected="0">
            <x v="30"/>
          </reference>
          <reference field="7" count="1" selected="0">
            <x v="76"/>
          </reference>
          <reference field="8" count="1">
            <x v="37"/>
          </reference>
        </references>
      </pivotArea>
    </format>
    <format dxfId="3737">
      <pivotArea dataOnly="0" labelOnly="1" outline="0" fieldPosition="0">
        <references count="4">
          <reference field="1" count="1" selected="0">
            <x v="9"/>
          </reference>
          <reference field="6" count="1" selected="0">
            <x v="43"/>
          </reference>
          <reference field="7" count="1" selected="0">
            <x v="77"/>
          </reference>
          <reference field="8" count="1">
            <x v="38"/>
          </reference>
        </references>
      </pivotArea>
    </format>
    <format dxfId="3736">
      <pivotArea dataOnly="0" labelOnly="1" outline="0" fieldPosition="0">
        <references count="4">
          <reference field="1" count="1" selected="0">
            <x v="9"/>
          </reference>
          <reference field="6" count="1" selected="0">
            <x v="48"/>
          </reference>
          <reference field="7" count="1" selected="0">
            <x v="78"/>
          </reference>
          <reference field="8" count="1">
            <x v="39"/>
          </reference>
        </references>
      </pivotArea>
    </format>
    <format dxfId="3735">
      <pivotArea dataOnly="0" labelOnly="1" outline="0" fieldPosition="0">
        <references count="4">
          <reference field="1" count="1" selected="0">
            <x v="9"/>
          </reference>
          <reference field="6" count="1" selected="0">
            <x v="61"/>
          </reference>
          <reference field="7" count="1" selected="0">
            <x v="79"/>
          </reference>
          <reference field="8" count="1">
            <x v="11"/>
          </reference>
        </references>
      </pivotArea>
    </format>
    <format dxfId="3734">
      <pivotArea dataOnly="0" labelOnly="1" outline="0" fieldPosition="0">
        <references count="4">
          <reference field="1" count="1" selected="0">
            <x v="9"/>
          </reference>
          <reference field="6" count="1" selected="0">
            <x v="67"/>
          </reference>
          <reference field="7" count="1" selected="0">
            <x v="80"/>
          </reference>
          <reference field="8" count="1">
            <x v="40"/>
          </reference>
        </references>
      </pivotArea>
    </format>
    <format dxfId="3733">
      <pivotArea dataOnly="0" labelOnly="1" outline="0" fieldPosition="0">
        <references count="4">
          <reference field="1" count="1" selected="0">
            <x v="9"/>
          </reference>
          <reference field="6" count="1" selected="0">
            <x v="74"/>
          </reference>
          <reference field="7" count="1" selected="0">
            <x v="81"/>
          </reference>
          <reference field="8" count="1">
            <x v="41"/>
          </reference>
        </references>
      </pivotArea>
    </format>
    <format dxfId="3732">
      <pivotArea dataOnly="0" labelOnly="1" outline="0" fieldPosition="0">
        <references count="4">
          <reference field="1" count="1" selected="0">
            <x v="9"/>
          </reference>
          <reference field="6" count="1" selected="0">
            <x v="78"/>
          </reference>
          <reference field="7" count="1" selected="0">
            <x v="82"/>
          </reference>
          <reference field="8" count="1">
            <x v="41"/>
          </reference>
        </references>
      </pivotArea>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T1:W85" firstHeaderRow="1" firstDataRow="1" firstDataCol="4"/>
  <pivotFields count="9">
    <pivotField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0">
        <item x="4"/>
        <item x="3"/>
        <item x="2"/>
        <item x="1"/>
        <item x="7"/>
        <item x="0"/>
        <item x="8"/>
        <item x="5"/>
        <item x="6"/>
        <item x="9"/>
      </items>
    </pivotField>
    <pivotField axis="axisRow" compact="0" outline="0" showAll="0" defaultSubtotal="0">
      <items count="10">
        <item x="9"/>
        <item x="1"/>
        <item x="4"/>
        <item x="3"/>
        <item x="5"/>
        <item x="0"/>
        <item x="7"/>
        <item x="6"/>
        <item x="8"/>
        <item x="2"/>
      </items>
    </pivotField>
    <pivotField compact="0" outline="0" showAll="0"/>
    <pivotField axis="axisRow" compact="0" outline="0" showAll="0" defaultSubtotal="0">
      <items count="83">
        <item x="8"/>
        <item x="7"/>
        <item x="19"/>
        <item x="20"/>
        <item x="80"/>
        <item x="58"/>
        <item x="59"/>
        <item x="22"/>
        <item x="51"/>
        <item x="64"/>
        <item x="2"/>
        <item x="78"/>
        <item x="28"/>
        <item x="60"/>
        <item x="17"/>
        <item x="29"/>
        <item x="52"/>
        <item x="55"/>
        <item x="32"/>
        <item x="38"/>
        <item x="48"/>
        <item x="0"/>
        <item x="71"/>
        <item x="67"/>
        <item x="70"/>
        <item x="69"/>
        <item x="82"/>
        <item x="57"/>
        <item x="47"/>
        <item x="5"/>
        <item x="16"/>
        <item x="36"/>
        <item x="79"/>
        <item x="40"/>
        <item x="43"/>
        <item x="77"/>
        <item x="66"/>
        <item x="26"/>
        <item x="44"/>
        <item x="39"/>
        <item x="50"/>
        <item x="53"/>
        <item x="76"/>
        <item x="24"/>
        <item x="15"/>
        <item x="13"/>
        <item x="37"/>
        <item x="21"/>
        <item x="1"/>
        <item x="33"/>
        <item x="61"/>
        <item x="68"/>
        <item x="11"/>
        <item x="54"/>
        <item x="72"/>
        <item x="81"/>
        <item x="6"/>
        <item x="9"/>
        <item x="35"/>
        <item x="75"/>
        <item x="31"/>
        <item x="23"/>
        <item x="46"/>
        <item x="25"/>
        <item x="41"/>
        <item x="18"/>
        <item x="65"/>
        <item x="30"/>
        <item x="12"/>
        <item x="49"/>
        <item x="14"/>
        <item x="34"/>
        <item x="4"/>
        <item x="10"/>
        <item x="73"/>
        <item x="63"/>
        <item x="3"/>
        <item x="42"/>
        <item x="56"/>
        <item x="27"/>
        <item x="74"/>
        <item x="45"/>
        <item x="62"/>
      </items>
    </pivotField>
    <pivotField compact="0" outline="0" showAll="0"/>
    <pivotField compact="0" outline="0" showAll="0"/>
    <pivotField axis="axisRow" compact="0" outline="0" showAll="0" defaultSubtotal="0">
      <items count="8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s>
    </pivotField>
    <pivotField compact="0" outline="0" showAll="0"/>
  </pivotFields>
  <rowFields count="4">
    <field x="7"/>
    <field x="1"/>
    <field x="4"/>
    <field x="2"/>
  </rowFields>
  <rowItems count="84">
    <i>
      <x/>
      <x v="5"/>
      <x v="21"/>
      <x v="5"/>
    </i>
    <i>
      <x v="1"/>
      <x v="5"/>
      <x v="48"/>
      <x v="5"/>
    </i>
    <i>
      <x v="2"/>
      <x v="5"/>
      <x v="10"/>
      <x v="5"/>
    </i>
    <i>
      <x v="3"/>
      <x v="5"/>
      <x v="76"/>
      <x v="5"/>
    </i>
    <i>
      <x v="4"/>
      <x v="5"/>
      <x v="72"/>
      <x v="5"/>
    </i>
    <i>
      <x v="5"/>
      <x v="5"/>
      <x v="29"/>
      <x v="5"/>
    </i>
    <i>
      <x v="6"/>
      <x v="5"/>
      <x v="56"/>
      <x v="5"/>
    </i>
    <i>
      <x v="7"/>
      <x v="3"/>
      <x v="1"/>
      <x v="1"/>
    </i>
    <i>
      <x v="8"/>
      <x v="3"/>
      <x/>
      <x v="1"/>
    </i>
    <i>
      <x v="9"/>
      <x v="3"/>
      <x v="57"/>
      <x v="1"/>
    </i>
    <i>
      <x v="10"/>
      <x v="3"/>
      <x v="73"/>
      <x v="1"/>
    </i>
    <i>
      <x v="11"/>
      <x v="3"/>
      <x v="52"/>
      <x v="1"/>
    </i>
    <i>
      <x v="12"/>
      <x v="3"/>
      <x v="68"/>
      <x v="1"/>
    </i>
    <i>
      <x v="13"/>
      <x v="2"/>
      <x v="45"/>
      <x v="9"/>
    </i>
    <i>
      <x v="14"/>
      <x v="2"/>
      <x v="70"/>
      <x v="9"/>
    </i>
    <i>
      <x v="15"/>
      <x v="2"/>
      <x v="44"/>
      <x v="9"/>
    </i>
    <i>
      <x v="16"/>
      <x v="2"/>
      <x v="30"/>
      <x v="9"/>
    </i>
    <i>
      <x v="17"/>
      <x v="2"/>
      <x v="14"/>
      <x v="9"/>
    </i>
    <i>
      <x v="18"/>
      <x v="2"/>
      <x v="65"/>
      <x v="9"/>
    </i>
    <i>
      <x v="19"/>
      <x v="2"/>
      <x v="2"/>
      <x v="9"/>
    </i>
    <i>
      <x v="20"/>
      <x v="2"/>
      <x v="3"/>
      <x v="9"/>
    </i>
    <i>
      <x v="21"/>
      <x v="1"/>
      <x v="47"/>
      <x v="3"/>
    </i>
    <i>
      <x v="22"/>
      <x v="1"/>
      <x v="7"/>
      <x v="3"/>
    </i>
    <i>
      <x v="23"/>
      <x v="1"/>
      <x v="61"/>
      <x v="3"/>
    </i>
    <i>
      <x v="24"/>
      <x v="1"/>
      <x v="43"/>
      <x v="3"/>
    </i>
    <i>
      <x v="25"/>
      <x v="1"/>
      <x v="63"/>
      <x v="3"/>
    </i>
    <i>
      <x v="26"/>
      <x v="1"/>
      <x v="37"/>
      <x v="3"/>
    </i>
    <i>
      <x v="27"/>
      <x v="1"/>
      <x v="79"/>
      <x v="3"/>
    </i>
    <i>
      <x v="28"/>
      <x/>
      <x v="12"/>
      <x v="2"/>
    </i>
    <i>
      <x v="29"/>
      <x/>
      <x v="15"/>
      <x v="2"/>
    </i>
    <i>
      <x v="30"/>
      <x/>
      <x v="67"/>
      <x v="2"/>
    </i>
    <i>
      <x v="31"/>
      <x/>
      <x v="60"/>
      <x v="2"/>
    </i>
    <i>
      <x v="32"/>
      <x/>
      <x v="18"/>
      <x v="2"/>
    </i>
    <i>
      <x v="33"/>
      <x/>
      <x v="49"/>
      <x v="2"/>
    </i>
    <i>
      <x v="34"/>
      <x v="7"/>
      <x v="71"/>
      <x v="4"/>
    </i>
    <i>
      <x v="35"/>
      <x v="7"/>
      <x v="58"/>
      <x v="4"/>
    </i>
    <i>
      <x v="36"/>
      <x v="7"/>
      <x v="31"/>
      <x v="4"/>
    </i>
    <i>
      <x v="37"/>
      <x v="7"/>
      <x v="46"/>
      <x v="4"/>
    </i>
    <i>
      <x v="38"/>
      <x v="7"/>
      <x v="19"/>
      <x v="4"/>
    </i>
    <i>
      <x v="39"/>
      <x v="7"/>
      <x v="39"/>
      <x v="4"/>
    </i>
    <i>
      <x v="40"/>
      <x v="7"/>
      <x v="33"/>
      <x v="4"/>
    </i>
    <i>
      <x v="41"/>
      <x v="7"/>
      <x v="64"/>
      <x v="4"/>
    </i>
    <i>
      <x v="42"/>
      <x v="7"/>
      <x v="77"/>
      <x v="4"/>
    </i>
    <i>
      <x v="43"/>
      <x v="8"/>
      <x v="34"/>
      <x v="7"/>
    </i>
    <i>
      <x v="44"/>
      <x v="8"/>
      <x v="38"/>
      <x v="7"/>
    </i>
    <i>
      <x v="45"/>
      <x v="8"/>
      <x v="81"/>
      <x v="7"/>
    </i>
    <i>
      <x v="46"/>
      <x v="8"/>
      <x v="62"/>
      <x v="7"/>
    </i>
    <i>
      <x v="47"/>
      <x v="8"/>
      <x v="28"/>
      <x v="7"/>
    </i>
    <i>
      <x v="48"/>
      <x v="8"/>
      <x v="20"/>
      <x v="7"/>
    </i>
    <i>
      <x v="49"/>
      <x v="8"/>
      <x v="69"/>
      <x v="7"/>
    </i>
    <i>
      <x v="50"/>
      <x v="8"/>
      <x v="40"/>
      <x v="7"/>
    </i>
    <i>
      <x v="51"/>
      <x v="4"/>
      <x v="8"/>
      <x v="6"/>
    </i>
    <i>
      <x v="52"/>
      <x v="4"/>
      <x v="16"/>
      <x v="6"/>
    </i>
    <i>
      <x v="53"/>
      <x v="4"/>
      <x v="41"/>
      <x v="6"/>
    </i>
    <i>
      <x v="54"/>
      <x v="4"/>
      <x v="53"/>
      <x v="6"/>
    </i>
    <i>
      <x v="55"/>
      <x v="4"/>
      <x v="17"/>
      <x v="6"/>
    </i>
    <i>
      <x v="56"/>
      <x v="4"/>
      <x v="78"/>
      <x v="6"/>
    </i>
    <i>
      <x v="57"/>
      <x v="4"/>
      <x v="27"/>
      <x v="6"/>
    </i>
    <i>
      <x v="58"/>
      <x v="4"/>
      <x v="5"/>
      <x v="6"/>
    </i>
    <i>
      <x v="59"/>
      <x v="4"/>
      <x v="6"/>
      <x v="6"/>
    </i>
    <i>
      <x v="60"/>
      <x v="4"/>
      <x v="13"/>
      <x v="6"/>
    </i>
    <i>
      <x v="61"/>
      <x v="6"/>
      <x v="50"/>
      <x v="8"/>
    </i>
    <i>
      <x v="62"/>
      <x v="6"/>
      <x v="82"/>
      <x v="8"/>
    </i>
    <i>
      <x v="63"/>
      <x v="6"/>
      <x v="75"/>
      <x v="8"/>
    </i>
    <i>
      <x v="64"/>
      <x v="6"/>
      <x v="9"/>
      <x v="8"/>
    </i>
    <i>
      <x v="65"/>
      <x v="6"/>
      <x v="66"/>
      <x v="8"/>
    </i>
    <i>
      <x v="66"/>
      <x v="6"/>
      <x v="36"/>
      <x v="8"/>
    </i>
    <i>
      <x v="67"/>
      <x v="6"/>
      <x v="23"/>
      <x v="8"/>
    </i>
    <i>
      <x v="68"/>
      <x v="6"/>
      <x v="51"/>
      <x v="8"/>
    </i>
    <i>
      <x v="69"/>
      <x v="6"/>
      <x v="25"/>
      <x v="8"/>
    </i>
    <i>
      <x v="70"/>
      <x v="6"/>
      <x v="24"/>
      <x v="8"/>
    </i>
    <i>
      <x v="71"/>
      <x v="6"/>
      <x v="22"/>
      <x v="8"/>
    </i>
    <i>
      <x v="72"/>
      <x v="6"/>
      <x v="54"/>
      <x v="8"/>
    </i>
    <i>
      <x v="73"/>
      <x v="9"/>
      <x v="74"/>
      <x/>
    </i>
    <i>
      <x v="74"/>
      <x v="9"/>
      <x v="80"/>
      <x/>
    </i>
    <i>
      <x v="75"/>
      <x v="9"/>
      <x v="59"/>
      <x/>
    </i>
    <i>
      <x v="76"/>
      <x v="9"/>
      <x v="42"/>
      <x/>
    </i>
    <i>
      <x v="77"/>
      <x v="9"/>
      <x v="35"/>
      <x/>
    </i>
    <i>
      <x v="78"/>
      <x v="9"/>
      <x v="11"/>
      <x/>
    </i>
    <i>
      <x v="79"/>
      <x v="9"/>
      <x v="32"/>
      <x/>
    </i>
    <i>
      <x v="80"/>
      <x v="9"/>
      <x v="4"/>
      <x/>
    </i>
    <i>
      <x v="81"/>
      <x v="9"/>
      <x v="55"/>
      <x/>
    </i>
    <i>
      <x v="82"/>
      <x v="9"/>
      <x v="26"/>
      <x/>
    </i>
    <i t="grand">
      <x/>
    </i>
  </rowItems>
  <colItems count="1">
    <i/>
  </colItems>
  <formats count="415">
    <format dxfId="568">
      <pivotArea type="all" dataOnly="0" outline="0" fieldPosition="0"/>
    </format>
    <format dxfId="567">
      <pivotArea field="7" type="button" dataOnly="0" labelOnly="1" outline="0" axis="axisRow" fieldPosition="0"/>
    </format>
    <format dxfId="566">
      <pivotArea field="1" type="button" dataOnly="0" labelOnly="1" outline="0" axis="axisRow" fieldPosition="1"/>
    </format>
    <format dxfId="565">
      <pivotArea dataOnly="0" labelOnly="1" outline="0" fieldPosition="0">
        <references count="1">
          <reference field="7" count="25">
            <x v="0"/>
            <x v="1"/>
            <x v="2"/>
            <x v="3"/>
            <x v="4"/>
            <x v="5"/>
            <x v="6"/>
            <x v="7"/>
            <x v="8"/>
            <x v="9"/>
            <x v="10"/>
            <x v="11"/>
            <x v="12"/>
            <x v="13"/>
            <x v="14"/>
            <x v="15"/>
            <x v="16"/>
            <x v="17"/>
            <x v="18"/>
            <x v="19"/>
            <x v="20"/>
            <x v="21"/>
            <x v="22"/>
            <x v="23"/>
            <x v="24"/>
          </reference>
        </references>
      </pivotArea>
    </format>
    <format dxfId="564">
      <pivotArea dataOnly="0" labelOnly="1" outline="0" fieldPosition="0">
        <references count="1">
          <reference field="7" count="25" defaultSubtotal="1">
            <x v="0"/>
            <x v="1"/>
            <x v="2"/>
            <x v="3"/>
            <x v="4"/>
            <x v="5"/>
            <x v="6"/>
            <x v="7"/>
            <x v="8"/>
            <x v="9"/>
            <x v="10"/>
            <x v="11"/>
            <x v="12"/>
            <x v="13"/>
            <x v="14"/>
            <x v="15"/>
            <x v="16"/>
            <x v="17"/>
            <x v="18"/>
            <x v="19"/>
            <x v="20"/>
            <x v="21"/>
            <x v="22"/>
            <x v="23"/>
            <x v="24"/>
          </reference>
        </references>
      </pivotArea>
    </format>
    <format dxfId="563">
      <pivotArea dataOnly="0" labelOnly="1" outline="0" fieldPosition="0">
        <references count="1">
          <reference field="7" count="25">
            <x v="25"/>
            <x v="26"/>
            <x v="27"/>
            <x v="28"/>
            <x v="29"/>
            <x v="30"/>
            <x v="31"/>
            <x v="32"/>
            <x v="33"/>
            <x v="34"/>
            <x v="35"/>
            <x v="36"/>
            <x v="37"/>
            <x v="61"/>
            <x v="62"/>
            <x v="63"/>
            <x v="64"/>
            <x v="65"/>
            <x v="66"/>
            <x v="67"/>
            <x v="68"/>
            <x v="69"/>
            <x v="70"/>
            <x v="71"/>
            <x v="72"/>
          </reference>
        </references>
      </pivotArea>
    </format>
    <format dxfId="562">
      <pivotArea dataOnly="0" labelOnly="1" outline="0" fieldPosition="0">
        <references count="1">
          <reference field="7" count="25" defaultSubtotal="1">
            <x v="25"/>
            <x v="26"/>
            <x v="27"/>
            <x v="28"/>
            <x v="29"/>
            <x v="30"/>
            <x v="31"/>
            <x v="32"/>
            <x v="33"/>
            <x v="34"/>
            <x v="35"/>
            <x v="36"/>
            <x v="37"/>
            <x v="61"/>
            <x v="62"/>
            <x v="63"/>
            <x v="64"/>
            <x v="65"/>
            <x v="66"/>
            <x v="67"/>
            <x v="68"/>
            <x v="69"/>
            <x v="70"/>
            <x v="71"/>
            <x v="72"/>
          </reference>
        </references>
      </pivotArea>
    </format>
    <format dxfId="561">
      <pivotArea dataOnly="0" labelOnly="1" outline="0" fieldPosition="0">
        <references count="1">
          <reference field="7" count="25">
            <x v="38"/>
            <x v="39"/>
            <x v="40"/>
            <x v="41"/>
            <x v="42"/>
            <x v="43"/>
            <x v="44"/>
            <x v="45"/>
            <x v="46"/>
            <x v="47"/>
            <x v="48"/>
            <x v="49"/>
            <x v="50"/>
            <x v="51"/>
            <x v="52"/>
            <x v="53"/>
            <x v="54"/>
            <x v="55"/>
            <x v="56"/>
            <x v="57"/>
            <x v="58"/>
            <x v="59"/>
            <x v="60"/>
            <x v="73"/>
            <x v="74"/>
          </reference>
        </references>
      </pivotArea>
    </format>
    <format dxfId="560">
      <pivotArea dataOnly="0" labelOnly="1" outline="0" fieldPosition="0">
        <references count="1">
          <reference field="7" count="25" defaultSubtotal="1">
            <x v="38"/>
            <x v="39"/>
            <x v="40"/>
            <x v="41"/>
            <x v="42"/>
            <x v="43"/>
            <x v="44"/>
            <x v="45"/>
            <x v="46"/>
            <x v="47"/>
            <x v="48"/>
            <x v="49"/>
            <x v="50"/>
            <x v="51"/>
            <x v="52"/>
            <x v="53"/>
            <x v="54"/>
            <x v="55"/>
            <x v="56"/>
            <x v="57"/>
            <x v="58"/>
            <x v="59"/>
            <x v="60"/>
            <x v="73"/>
            <x v="74"/>
          </reference>
        </references>
      </pivotArea>
    </format>
    <format dxfId="559">
      <pivotArea dataOnly="0" labelOnly="1" outline="0" fieldPosition="0">
        <references count="1">
          <reference field="7" count="8">
            <x v="75"/>
            <x v="76"/>
            <x v="77"/>
            <x v="78"/>
            <x v="79"/>
            <x v="80"/>
            <x v="81"/>
            <x v="82"/>
          </reference>
        </references>
      </pivotArea>
    </format>
    <format dxfId="558">
      <pivotArea dataOnly="0" labelOnly="1" outline="0" fieldPosition="0">
        <references count="1">
          <reference field="7" count="8" defaultSubtotal="1">
            <x v="75"/>
            <x v="76"/>
            <x v="77"/>
            <x v="78"/>
            <x v="79"/>
            <x v="80"/>
            <x v="81"/>
            <x v="82"/>
          </reference>
        </references>
      </pivotArea>
    </format>
    <format dxfId="557">
      <pivotArea dataOnly="0" labelOnly="1" grandRow="1" outline="0" fieldPosition="0"/>
    </format>
    <format dxfId="556">
      <pivotArea dataOnly="0" labelOnly="1" outline="0" fieldPosition="0">
        <references count="2">
          <reference field="1" count="1">
            <x v="5"/>
          </reference>
          <reference field="7" count="1" selected="0">
            <x v="0"/>
          </reference>
        </references>
      </pivotArea>
    </format>
    <format dxfId="555">
      <pivotArea dataOnly="0" labelOnly="1" outline="0" fieldPosition="0">
        <references count="2">
          <reference field="1" count="1">
            <x v="5"/>
          </reference>
          <reference field="7" count="1" selected="0">
            <x v="1"/>
          </reference>
        </references>
      </pivotArea>
    </format>
    <format dxfId="554">
      <pivotArea dataOnly="0" labelOnly="1" outline="0" fieldPosition="0">
        <references count="2">
          <reference field="1" count="1">
            <x v="5"/>
          </reference>
          <reference field="7" count="1" selected="0">
            <x v="2"/>
          </reference>
        </references>
      </pivotArea>
    </format>
    <format dxfId="553">
      <pivotArea dataOnly="0" labelOnly="1" outline="0" fieldPosition="0">
        <references count="2">
          <reference field="1" count="1">
            <x v="5"/>
          </reference>
          <reference field="7" count="1" selected="0">
            <x v="3"/>
          </reference>
        </references>
      </pivotArea>
    </format>
    <format dxfId="552">
      <pivotArea dataOnly="0" labelOnly="1" outline="0" fieldPosition="0">
        <references count="2">
          <reference field="1" count="1">
            <x v="5"/>
          </reference>
          <reference field="7" count="1" selected="0">
            <x v="4"/>
          </reference>
        </references>
      </pivotArea>
    </format>
    <format dxfId="551">
      <pivotArea dataOnly="0" labelOnly="1" outline="0" fieldPosition="0">
        <references count="2">
          <reference field="1" count="1">
            <x v="5"/>
          </reference>
          <reference field="7" count="1" selected="0">
            <x v="5"/>
          </reference>
        </references>
      </pivotArea>
    </format>
    <format dxfId="550">
      <pivotArea dataOnly="0" labelOnly="1" outline="0" fieldPosition="0">
        <references count="2">
          <reference field="1" count="1">
            <x v="5"/>
          </reference>
          <reference field="7" count="1" selected="0">
            <x v="6"/>
          </reference>
        </references>
      </pivotArea>
    </format>
    <format dxfId="549">
      <pivotArea dataOnly="0" labelOnly="1" outline="0" fieldPosition="0">
        <references count="2">
          <reference field="1" count="1">
            <x v="3"/>
          </reference>
          <reference field="7" count="1" selected="0">
            <x v="7"/>
          </reference>
        </references>
      </pivotArea>
    </format>
    <format dxfId="548">
      <pivotArea dataOnly="0" labelOnly="1" outline="0" fieldPosition="0">
        <references count="2">
          <reference field="1" count="1">
            <x v="3"/>
          </reference>
          <reference field="7" count="1" selected="0">
            <x v="8"/>
          </reference>
        </references>
      </pivotArea>
    </format>
    <format dxfId="547">
      <pivotArea dataOnly="0" labelOnly="1" outline="0" fieldPosition="0">
        <references count="2">
          <reference field="1" count="1">
            <x v="3"/>
          </reference>
          <reference field="7" count="1" selected="0">
            <x v="9"/>
          </reference>
        </references>
      </pivotArea>
    </format>
    <format dxfId="546">
      <pivotArea dataOnly="0" labelOnly="1" outline="0" fieldPosition="0">
        <references count="2">
          <reference field="1" count="1">
            <x v="3"/>
          </reference>
          <reference field="7" count="1" selected="0">
            <x v="10"/>
          </reference>
        </references>
      </pivotArea>
    </format>
    <format dxfId="545">
      <pivotArea dataOnly="0" labelOnly="1" outline="0" fieldPosition="0">
        <references count="2">
          <reference field="1" count="1">
            <x v="3"/>
          </reference>
          <reference field="7" count="1" selected="0">
            <x v="11"/>
          </reference>
        </references>
      </pivotArea>
    </format>
    <format dxfId="544">
      <pivotArea dataOnly="0" labelOnly="1" outline="0" fieldPosition="0">
        <references count="2">
          <reference field="1" count="1">
            <x v="3"/>
          </reference>
          <reference field="7" count="1" selected="0">
            <x v="12"/>
          </reference>
        </references>
      </pivotArea>
    </format>
    <format dxfId="543">
      <pivotArea dataOnly="0" labelOnly="1" outline="0" fieldPosition="0">
        <references count="2">
          <reference field="1" count="1">
            <x v="2"/>
          </reference>
          <reference field="7" count="1" selected="0">
            <x v="13"/>
          </reference>
        </references>
      </pivotArea>
    </format>
    <format dxfId="542">
      <pivotArea dataOnly="0" labelOnly="1" outline="0" fieldPosition="0">
        <references count="2">
          <reference field="1" count="1">
            <x v="2"/>
          </reference>
          <reference field="7" count="1" selected="0">
            <x v="14"/>
          </reference>
        </references>
      </pivotArea>
    </format>
    <format dxfId="541">
      <pivotArea dataOnly="0" labelOnly="1" outline="0" fieldPosition="0">
        <references count="2">
          <reference field="1" count="1">
            <x v="2"/>
          </reference>
          <reference field="7" count="1" selected="0">
            <x v="15"/>
          </reference>
        </references>
      </pivotArea>
    </format>
    <format dxfId="540">
      <pivotArea dataOnly="0" labelOnly="1" outline="0" fieldPosition="0">
        <references count="2">
          <reference field="1" count="1">
            <x v="2"/>
          </reference>
          <reference field="7" count="1" selected="0">
            <x v="16"/>
          </reference>
        </references>
      </pivotArea>
    </format>
    <format dxfId="539">
      <pivotArea dataOnly="0" labelOnly="1" outline="0" fieldPosition="0">
        <references count="2">
          <reference field="1" count="1">
            <x v="2"/>
          </reference>
          <reference field="7" count="1" selected="0">
            <x v="17"/>
          </reference>
        </references>
      </pivotArea>
    </format>
    <format dxfId="538">
      <pivotArea dataOnly="0" labelOnly="1" outline="0" fieldPosition="0">
        <references count="2">
          <reference field="1" count="1">
            <x v="2"/>
          </reference>
          <reference field="7" count="1" selected="0">
            <x v="18"/>
          </reference>
        </references>
      </pivotArea>
    </format>
    <format dxfId="537">
      <pivotArea dataOnly="0" labelOnly="1" outline="0" fieldPosition="0">
        <references count="2">
          <reference field="1" count="1">
            <x v="2"/>
          </reference>
          <reference field="7" count="1" selected="0">
            <x v="19"/>
          </reference>
        </references>
      </pivotArea>
    </format>
    <format dxfId="536">
      <pivotArea dataOnly="0" labelOnly="1" outline="0" fieldPosition="0">
        <references count="2">
          <reference field="1" count="1">
            <x v="2"/>
          </reference>
          <reference field="7" count="1" selected="0">
            <x v="20"/>
          </reference>
        </references>
      </pivotArea>
    </format>
    <format dxfId="535">
      <pivotArea dataOnly="0" labelOnly="1" outline="0" fieldPosition="0">
        <references count="2">
          <reference field="1" count="1">
            <x v="1"/>
          </reference>
          <reference field="7" count="1" selected="0">
            <x v="21"/>
          </reference>
        </references>
      </pivotArea>
    </format>
    <format dxfId="534">
      <pivotArea dataOnly="0" labelOnly="1" outline="0" fieldPosition="0">
        <references count="2">
          <reference field="1" count="1">
            <x v="1"/>
          </reference>
          <reference field="7" count="1" selected="0">
            <x v="22"/>
          </reference>
        </references>
      </pivotArea>
    </format>
    <format dxfId="533">
      <pivotArea dataOnly="0" labelOnly="1" outline="0" fieldPosition="0">
        <references count="2">
          <reference field="1" count="1">
            <x v="1"/>
          </reference>
          <reference field="7" count="1" selected="0">
            <x v="23"/>
          </reference>
        </references>
      </pivotArea>
    </format>
    <format dxfId="532">
      <pivotArea dataOnly="0" labelOnly="1" outline="0" fieldPosition="0">
        <references count="2">
          <reference field="1" count="1">
            <x v="1"/>
          </reference>
          <reference field="7" count="1" selected="0">
            <x v="24"/>
          </reference>
        </references>
      </pivotArea>
    </format>
    <format dxfId="531">
      <pivotArea dataOnly="0" labelOnly="1" outline="0" fieldPosition="0">
        <references count="2">
          <reference field="1" count="1">
            <x v="1"/>
          </reference>
          <reference field="7" count="1" selected="0">
            <x v="25"/>
          </reference>
        </references>
      </pivotArea>
    </format>
    <format dxfId="530">
      <pivotArea dataOnly="0" labelOnly="1" outline="0" fieldPosition="0">
        <references count="2">
          <reference field="1" count="1">
            <x v="1"/>
          </reference>
          <reference field="7" count="1" selected="0">
            <x v="26"/>
          </reference>
        </references>
      </pivotArea>
    </format>
    <format dxfId="529">
      <pivotArea dataOnly="0" labelOnly="1" outline="0" fieldPosition="0">
        <references count="2">
          <reference field="1" count="1">
            <x v="1"/>
          </reference>
          <reference field="7" count="1" selected="0">
            <x v="27"/>
          </reference>
        </references>
      </pivotArea>
    </format>
    <format dxfId="528">
      <pivotArea dataOnly="0" labelOnly="1" outline="0" fieldPosition="0">
        <references count="2">
          <reference field="1" count="1">
            <x v="6"/>
          </reference>
          <reference field="7" count="1" selected="0">
            <x v="61"/>
          </reference>
        </references>
      </pivotArea>
    </format>
    <format dxfId="527">
      <pivotArea dataOnly="0" labelOnly="1" outline="0" fieldPosition="0">
        <references count="2">
          <reference field="1" count="1">
            <x v="6"/>
          </reference>
          <reference field="7" count="1" selected="0">
            <x v="62"/>
          </reference>
        </references>
      </pivotArea>
    </format>
    <format dxfId="526">
      <pivotArea dataOnly="0" labelOnly="1" outline="0" fieldPosition="0">
        <references count="2">
          <reference field="1" count="1">
            <x v="6"/>
          </reference>
          <reference field="7" count="1" selected="0">
            <x v="63"/>
          </reference>
        </references>
      </pivotArea>
    </format>
    <format dxfId="525">
      <pivotArea dataOnly="0" labelOnly="1" outline="0" fieldPosition="0">
        <references count="2">
          <reference field="1" count="1">
            <x v="6"/>
          </reference>
          <reference field="7" count="1" selected="0">
            <x v="64"/>
          </reference>
        </references>
      </pivotArea>
    </format>
    <format dxfId="524">
      <pivotArea dataOnly="0" labelOnly="1" outline="0" fieldPosition="0">
        <references count="2">
          <reference field="1" count="1">
            <x v="6"/>
          </reference>
          <reference field="7" count="1" selected="0">
            <x v="65"/>
          </reference>
        </references>
      </pivotArea>
    </format>
    <format dxfId="523">
      <pivotArea dataOnly="0" labelOnly="1" outline="0" fieldPosition="0">
        <references count="2">
          <reference field="1" count="1">
            <x v="6"/>
          </reference>
          <reference field="7" count="1" selected="0">
            <x v="66"/>
          </reference>
        </references>
      </pivotArea>
    </format>
    <format dxfId="522">
      <pivotArea dataOnly="0" labelOnly="1" outline="0" fieldPosition="0">
        <references count="2">
          <reference field="1" count="1">
            <x v="6"/>
          </reference>
          <reference field="7" count="1" selected="0">
            <x v="67"/>
          </reference>
        </references>
      </pivotArea>
    </format>
    <format dxfId="521">
      <pivotArea dataOnly="0" labelOnly="1" outline="0" fieldPosition="0">
        <references count="2">
          <reference field="1" count="1">
            <x v="6"/>
          </reference>
          <reference field="7" count="1" selected="0">
            <x v="68"/>
          </reference>
        </references>
      </pivotArea>
    </format>
    <format dxfId="520">
      <pivotArea dataOnly="0" labelOnly="1" outline="0" fieldPosition="0">
        <references count="2">
          <reference field="1" count="1">
            <x v="6"/>
          </reference>
          <reference field="7" count="1" selected="0">
            <x v="69"/>
          </reference>
        </references>
      </pivotArea>
    </format>
    <format dxfId="519">
      <pivotArea dataOnly="0" labelOnly="1" outline="0" fieldPosition="0">
        <references count="2">
          <reference field="1" count="1">
            <x v="6"/>
          </reference>
          <reference field="7" count="1" selected="0">
            <x v="70"/>
          </reference>
        </references>
      </pivotArea>
    </format>
    <format dxfId="518">
      <pivotArea dataOnly="0" labelOnly="1" outline="0" fieldPosition="0">
        <references count="2">
          <reference field="1" count="1">
            <x v="6"/>
          </reference>
          <reference field="7" count="1" selected="0">
            <x v="71"/>
          </reference>
        </references>
      </pivotArea>
    </format>
    <format dxfId="517">
      <pivotArea dataOnly="0" labelOnly="1" outline="0" fieldPosition="0">
        <references count="2">
          <reference field="1" count="1">
            <x v="6"/>
          </reference>
          <reference field="7" count="1" selected="0">
            <x v="72"/>
          </reference>
        </references>
      </pivotArea>
    </format>
    <format dxfId="516">
      <pivotArea dataOnly="0" labelOnly="1" outline="0" fieldPosition="0">
        <references count="2">
          <reference field="1" count="1">
            <x v="0"/>
          </reference>
          <reference field="7" count="1" selected="0">
            <x v="28"/>
          </reference>
        </references>
      </pivotArea>
    </format>
    <format dxfId="515">
      <pivotArea dataOnly="0" labelOnly="1" outline="0" fieldPosition="0">
        <references count="2">
          <reference field="1" count="1">
            <x v="0"/>
          </reference>
          <reference field="7" count="1" selected="0">
            <x v="29"/>
          </reference>
        </references>
      </pivotArea>
    </format>
    <format dxfId="514">
      <pivotArea dataOnly="0" labelOnly="1" outline="0" fieldPosition="0">
        <references count="2">
          <reference field="1" count="1">
            <x v="0"/>
          </reference>
          <reference field="7" count="1" selected="0">
            <x v="30"/>
          </reference>
        </references>
      </pivotArea>
    </format>
    <format dxfId="513">
      <pivotArea dataOnly="0" labelOnly="1" outline="0" fieldPosition="0">
        <references count="2">
          <reference field="1" count="1">
            <x v="0"/>
          </reference>
          <reference field="7" count="1" selected="0">
            <x v="31"/>
          </reference>
        </references>
      </pivotArea>
    </format>
    <format dxfId="512">
      <pivotArea dataOnly="0" labelOnly="1" outline="0" fieldPosition="0">
        <references count="2">
          <reference field="1" count="1">
            <x v="0"/>
          </reference>
          <reference field="7" count="1" selected="0">
            <x v="32"/>
          </reference>
        </references>
      </pivotArea>
    </format>
    <format dxfId="511">
      <pivotArea dataOnly="0" labelOnly="1" outline="0" fieldPosition="0">
        <references count="2">
          <reference field="1" count="1">
            <x v="0"/>
          </reference>
          <reference field="7" count="1" selected="0">
            <x v="33"/>
          </reference>
        </references>
      </pivotArea>
    </format>
    <format dxfId="510">
      <pivotArea dataOnly="0" labelOnly="1" outline="0" fieldPosition="0">
        <references count="2">
          <reference field="1" count="1">
            <x v="7"/>
          </reference>
          <reference field="7" count="1" selected="0">
            <x v="34"/>
          </reference>
        </references>
      </pivotArea>
    </format>
    <format dxfId="509">
      <pivotArea dataOnly="0" labelOnly="1" outline="0" fieldPosition="0">
        <references count="2">
          <reference field="1" count="1">
            <x v="7"/>
          </reference>
          <reference field="7" count="1" selected="0">
            <x v="35"/>
          </reference>
        </references>
      </pivotArea>
    </format>
    <format dxfId="508">
      <pivotArea dataOnly="0" labelOnly="1" outline="0" fieldPosition="0">
        <references count="2">
          <reference field="1" count="1">
            <x v="7"/>
          </reference>
          <reference field="7" count="1" selected="0">
            <x v="36"/>
          </reference>
        </references>
      </pivotArea>
    </format>
    <format dxfId="507">
      <pivotArea dataOnly="0" labelOnly="1" outline="0" fieldPosition="0">
        <references count="2">
          <reference field="1" count="1">
            <x v="7"/>
          </reference>
          <reference field="7" count="1" selected="0">
            <x v="37"/>
          </reference>
        </references>
      </pivotArea>
    </format>
    <format dxfId="506">
      <pivotArea dataOnly="0" labelOnly="1" outline="0" fieldPosition="0">
        <references count="2">
          <reference field="1" count="1">
            <x v="7"/>
          </reference>
          <reference field="7" count="1" selected="0">
            <x v="38"/>
          </reference>
        </references>
      </pivotArea>
    </format>
    <format dxfId="505">
      <pivotArea dataOnly="0" labelOnly="1" outline="0" fieldPosition="0">
        <references count="2">
          <reference field="1" count="1">
            <x v="7"/>
          </reference>
          <reference field="7" count="1" selected="0">
            <x v="39"/>
          </reference>
        </references>
      </pivotArea>
    </format>
    <format dxfId="504">
      <pivotArea dataOnly="0" labelOnly="1" outline="0" fieldPosition="0">
        <references count="2">
          <reference field="1" count="1">
            <x v="7"/>
          </reference>
          <reference field="7" count="1" selected="0">
            <x v="40"/>
          </reference>
        </references>
      </pivotArea>
    </format>
    <format dxfId="503">
      <pivotArea dataOnly="0" labelOnly="1" outline="0" fieldPosition="0">
        <references count="2">
          <reference field="1" count="1">
            <x v="7"/>
          </reference>
          <reference field="7" count="1" selected="0">
            <x v="41"/>
          </reference>
        </references>
      </pivotArea>
    </format>
    <format dxfId="502">
      <pivotArea dataOnly="0" labelOnly="1" outline="0" fieldPosition="0">
        <references count="2">
          <reference field="1" count="1">
            <x v="7"/>
          </reference>
          <reference field="7" count="1" selected="0">
            <x v="42"/>
          </reference>
        </references>
      </pivotArea>
    </format>
    <format dxfId="501">
      <pivotArea dataOnly="0" labelOnly="1" outline="0" fieldPosition="0">
        <references count="2">
          <reference field="1" count="1">
            <x v="8"/>
          </reference>
          <reference field="7" count="1" selected="0">
            <x v="43"/>
          </reference>
        </references>
      </pivotArea>
    </format>
    <format dxfId="500">
      <pivotArea dataOnly="0" labelOnly="1" outline="0" fieldPosition="0">
        <references count="2">
          <reference field="1" count="1">
            <x v="8"/>
          </reference>
          <reference field="7" count="1" selected="0">
            <x v="44"/>
          </reference>
        </references>
      </pivotArea>
    </format>
    <format dxfId="499">
      <pivotArea dataOnly="0" labelOnly="1" outline="0" fieldPosition="0">
        <references count="2">
          <reference field="1" count="1">
            <x v="8"/>
          </reference>
          <reference field="7" count="1" selected="0">
            <x v="45"/>
          </reference>
        </references>
      </pivotArea>
    </format>
    <format dxfId="498">
      <pivotArea dataOnly="0" labelOnly="1" outline="0" fieldPosition="0">
        <references count="2">
          <reference field="1" count="1">
            <x v="8"/>
          </reference>
          <reference field="7" count="1" selected="0">
            <x v="46"/>
          </reference>
        </references>
      </pivotArea>
    </format>
    <format dxfId="497">
      <pivotArea dataOnly="0" labelOnly="1" outline="0" fieldPosition="0">
        <references count="2">
          <reference field="1" count="1">
            <x v="8"/>
          </reference>
          <reference field="7" count="1" selected="0">
            <x v="47"/>
          </reference>
        </references>
      </pivotArea>
    </format>
    <format dxfId="496">
      <pivotArea dataOnly="0" labelOnly="1" outline="0" fieldPosition="0">
        <references count="2">
          <reference field="1" count="1">
            <x v="8"/>
          </reference>
          <reference field="7" count="1" selected="0">
            <x v="48"/>
          </reference>
        </references>
      </pivotArea>
    </format>
    <format dxfId="495">
      <pivotArea dataOnly="0" labelOnly="1" outline="0" fieldPosition="0">
        <references count="2">
          <reference field="1" count="1">
            <x v="8"/>
          </reference>
          <reference field="7" count="1" selected="0">
            <x v="49"/>
          </reference>
        </references>
      </pivotArea>
    </format>
    <format dxfId="494">
      <pivotArea dataOnly="0" labelOnly="1" outline="0" fieldPosition="0">
        <references count="2">
          <reference field="1" count="1">
            <x v="8"/>
          </reference>
          <reference field="7" count="1" selected="0">
            <x v="50"/>
          </reference>
        </references>
      </pivotArea>
    </format>
    <format dxfId="493">
      <pivotArea dataOnly="0" labelOnly="1" outline="0" fieldPosition="0">
        <references count="2">
          <reference field="1" count="1">
            <x v="4"/>
          </reference>
          <reference field="7" count="1" selected="0">
            <x v="51"/>
          </reference>
        </references>
      </pivotArea>
    </format>
    <format dxfId="492">
      <pivotArea dataOnly="0" labelOnly="1" outline="0" fieldPosition="0">
        <references count="2">
          <reference field="1" count="1">
            <x v="4"/>
          </reference>
          <reference field="7" count="1" selected="0">
            <x v="52"/>
          </reference>
        </references>
      </pivotArea>
    </format>
    <format dxfId="491">
      <pivotArea dataOnly="0" labelOnly="1" outline="0" fieldPosition="0">
        <references count="2">
          <reference field="1" count="1">
            <x v="4"/>
          </reference>
          <reference field="7" count="1" selected="0">
            <x v="53"/>
          </reference>
        </references>
      </pivotArea>
    </format>
    <format dxfId="490">
      <pivotArea dataOnly="0" labelOnly="1" outline="0" fieldPosition="0">
        <references count="2">
          <reference field="1" count="1">
            <x v="4"/>
          </reference>
          <reference field="7" count="1" selected="0">
            <x v="54"/>
          </reference>
        </references>
      </pivotArea>
    </format>
    <format dxfId="489">
      <pivotArea dataOnly="0" labelOnly="1" outline="0" fieldPosition="0">
        <references count="2">
          <reference field="1" count="1">
            <x v="4"/>
          </reference>
          <reference field="7" count="1" selected="0">
            <x v="55"/>
          </reference>
        </references>
      </pivotArea>
    </format>
    <format dxfId="488">
      <pivotArea dataOnly="0" labelOnly="1" outline="0" fieldPosition="0">
        <references count="2">
          <reference field="1" count="1">
            <x v="4"/>
          </reference>
          <reference field="7" count="1" selected="0">
            <x v="56"/>
          </reference>
        </references>
      </pivotArea>
    </format>
    <format dxfId="487">
      <pivotArea dataOnly="0" labelOnly="1" outline="0" fieldPosition="0">
        <references count="2">
          <reference field="1" count="1">
            <x v="4"/>
          </reference>
          <reference field="7" count="1" selected="0">
            <x v="57"/>
          </reference>
        </references>
      </pivotArea>
    </format>
    <format dxfId="486">
      <pivotArea dataOnly="0" labelOnly="1" outline="0" fieldPosition="0">
        <references count="2">
          <reference field="1" count="1">
            <x v="4"/>
          </reference>
          <reference field="7" count="1" selected="0">
            <x v="58"/>
          </reference>
        </references>
      </pivotArea>
    </format>
    <format dxfId="485">
      <pivotArea dataOnly="0" labelOnly="1" outline="0" fieldPosition="0">
        <references count="2">
          <reference field="1" count="1">
            <x v="4"/>
          </reference>
          <reference field="7" count="1" selected="0">
            <x v="59"/>
          </reference>
        </references>
      </pivotArea>
    </format>
    <format dxfId="484">
      <pivotArea dataOnly="0" labelOnly="1" outline="0" fieldPosition="0">
        <references count="2">
          <reference field="1" count="1">
            <x v="4"/>
          </reference>
          <reference field="7" count="1" selected="0">
            <x v="60"/>
          </reference>
        </references>
      </pivotArea>
    </format>
    <format dxfId="483">
      <pivotArea dataOnly="0" labelOnly="1" outline="0" fieldPosition="0">
        <references count="2">
          <reference field="1" count="1">
            <x v="9"/>
          </reference>
          <reference field="7" count="1" selected="0">
            <x v="73"/>
          </reference>
        </references>
      </pivotArea>
    </format>
    <format dxfId="482">
      <pivotArea dataOnly="0" labelOnly="1" outline="0" fieldPosition="0">
        <references count="2">
          <reference field="1" count="1">
            <x v="9"/>
          </reference>
          <reference field="7" count="1" selected="0">
            <x v="74"/>
          </reference>
        </references>
      </pivotArea>
    </format>
    <format dxfId="481">
      <pivotArea dataOnly="0" labelOnly="1" outline="0" fieldPosition="0">
        <references count="2">
          <reference field="1" count="1">
            <x v="9"/>
          </reference>
          <reference field="7" count="1" selected="0">
            <x v="75"/>
          </reference>
        </references>
      </pivotArea>
    </format>
    <format dxfId="480">
      <pivotArea dataOnly="0" labelOnly="1" outline="0" fieldPosition="0">
        <references count="2">
          <reference field="1" count="1">
            <x v="9"/>
          </reference>
          <reference field="7" count="1" selected="0">
            <x v="76"/>
          </reference>
        </references>
      </pivotArea>
    </format>
    <format dxfId="479">
      <pivotArea dataOnly="0" labelOnly="1" outline="0" fieldPosition="0">
        <references count="2">
          <reference field="1" count="1">
            <x v="9"/>
          </reference>
          <reference field="7" count="1" selected="0">
            <x v="77"/>
          </reference>
        </references>
      </pivotArea>
    </format>
    <format dxfId="478">
      <pivotArea dataOnly="0" labelOnly="1" outline="0" fieldPosition="0">
        <references count="2">
          <reference field="1" count="1">
            <x v="9"/>
          </reference>
          <reference field="7" count="1" selected="0">
            <x v="78"/>
          </reference>
        </references>
      </pivotArea>
    </format>
    <format dxfId="477">
      <pivotArea dataOnly="0" labelOnly="1" outline="0" fieldPosition="0">
        <references count="2">
          <reference field="1" count="1">
            <x v="9"/>
          </reference>
          <reference field="7" count="1" selected="0">
            <x v="79"/>
          </reference>
        </references>
      </pivotArea>
    </format>
    <format dxfId="476">
      <pivotArea dataOnly="0" labelOnly="1" outline="0" fieldPosition="0">
        <references count="2">
          <reference field="1" count="1">
            <x v="9"/>
          </reference>
          <reference field="7" count="1" selected="0">
            <x v="80"/>
          </reference>
        </references>
      </pivotArea>
    </format>
    <format dxfId="475">
      <pivotArea dataOnly="0" labelOnly="1" outline="0" fieldPosition="0">
        <references count="2">
          <reference field="1" count="1">
            <x v="9"/>
          </reference>
          <reference field="7" count="1" selected="0">
            <x v="81"/>
          </reference>
        </references>
      </pivotArea>
    </format>
    <format dxfId="474">
      <pivotArea dataOnly="0" labelOnly="1" outline="0" fieldPosition="0">
        <references count="2">
          <reference field="1" count="1">
            <x v="9"/>
          </reference>
          <reference field="7" count="1" selected="0">
            <x v="82"/>
          </reference>
        </references>
      </pivotArea>
    </format>
    <format dxfId="473">
      <pivotArea type="all" dataOnly="0" outline="0" fieldPosition="0"/>
    </format>
    <format dxfId="472">
      <pivotArea field="7" type="button" dataOnly="0" labelOnly="1" outline="0" axis="axisRow" fieldPosition="0"/>
    </format>
    <format dxfId="471">
      <pivotArea field="1" type="button" dataOnly="0" labelOnly="1" outline="0" axis="axisRow" fieldPosition="1"/>
    </format>
    <format dxfId="470">
      <pivotArea dataOnly="0" labelOnly="1" outline="0" fieldPosition="0">
        <references count="1">
          <reference field="7" count="25">
            <x v="0"/>
            <x v="1"/>
            <x v="2"/>
            <x v="3"/>
            <x v="4"/>
            <x v="5"/>
            <x v="6"/>
            <x v="7"/>
            <x v="8"/>
            <x v="9"/>
            <x v="10"/>
            <x v="11"/>
            <x v="12"/>
            <x v="13"/>
            <x v="14"/>
            <x v="15"/>
            <x v="16"/>
            <x v="17"/>
            <x v="18"/>
            <x v="19"/>
            <x v="20"/>
            <x v="21"/>
            <x v="22"/>
            <x v="23"/>
            <x v="24"/>
          </reference>
        </references>
      </pivotArea>
    </format>
    <format dxfId="469">
      <pivotArea dataOnly="0" labelOnly="1" outline="0" fieldPosition="0">
        <references count="1">
          <reference field="7" count="25" defaultSubtotal="1">
            <x v="0"/>
            <x v="1"/>
            <x v="2"/>
            <x v="3"/>
            <x v="4"/>
            <x v="5"/>
            <x v="6"/>
            <x v="7"/>
            <x v="8"/>
            <x v="9"/>
            <x v="10"/>
            <x v="11"/>
            <x v="12"/>
            <x v="13"/>
            <x v="14"/>
            <x v="15"/>
            <x v="16"/>
            <x v="17"/>
            <x v="18"/>
            <x v="19"/>
            <x v="20"/>
            <x v="21"/>
            <x v="22"/>
            <x v="23"/>
            <x v="24"/>
          </reference>
        </references>
      </pivotArea>
    </format>
    <format dxfId="468">
      <pivotArea dataOnly="0" labelOnly="1" outline="0" fieldPosition="0">
        <references count="1">
          <reference field="7" count="25">
            <x v="25"/>
            <x v="26"/>
            <x v="27"/>
            <x v="28"/>
            <x v="29"/>
            <x v="30"/>
            <x v="31"/>
            <x v="32"/>
            <x v="33"/>
            <x v="34"/>
            <x v="35"/>
            <x v="36"/>
            <x v="37"/>
            <x v="61"/>
            <x v="62"/>
            <x v="63"/>
            <x v="64"/>
            <x v="65"/>
            <x v="66"/>
            <x v="67"/>
            <x v="68"/>
            <x v="69"/>
            <x v="70"/>
            <x v="71"/>
            <x v="72"/>
          </reference>
        </references>
      </pivotArea>
    </format>
    <format dxfId="467">
      <pivotArea dataOnly="0" labelOnly="1" outline="0" fieldPosition="0">
        <references count="1">
          <reference field="7" count="25" defaultSubtotal="1">
            <x v="25"/>
            <x v="26"/>
            <x v="27"/>
            <x v="28"/>
            <x v="29"/>
            <x v="30"/>
            <x v="31"/>
            <x v="32"/>
            <x v="33"/>
            <x v="34"/>
            <x v="35"/>
            <x v="36"/>
            <x v="37"/>
            <x v="61"/>
            <x v="62"/>
            <x v="63"/>
            <x v="64"/>
            <x v="65"/>
            <x v="66"/>
            <x v="67"/>
            <x v="68"/>
            <x v="69"/>
            <x v="70"/>
            <x v="71"/>
            <x v="72"/>
          </reference>
        </references>
      </pivotArea>
    </format>
    <format dxfId="466">
      <pivotArea dataOnly="0" labelOnly="1" outline="0" fieldPosition="0">
        <references count="1">
          <reference field="7" count="25">
            <x v="38"/>
            <x v="39"/>
            <x v="40"/>
            <x v="41"/>
            <x v="42"/>
            <x v="43"/>
            <x v="44"/>
            <x v="45"/>
            <x v="46"/>
            <x v="47"/>
            <x v="48"/>
            <x v="49"/>
            <x v="50"/>
            <x v="51"/>
            <x v="52"/>
            <x v="53"/>
            <x v="54"/>
            <x v="55"/>
            <x v="56"/>
            <x v="57"/>
            <x v="58"/>
            <x v="59"/>
            <x v="60"/>
            <x v="73"/>
            <x v="74"/>
          </reference>
        </references>
      </pivotArea>
    </format>
    <format dxfId="465">
      <pivotArea dataOnly="0" labelOnly="1" outline="0" fieldPosition="0">
        <references count="1">
          <reference field="7" count="25" defaultSubtotal="1">
            <x v="38"/>
            <x v="39"/>
            <x v="40"/>
            <x v="41"/>
            <x v="42"/>
            <x v="43"/>
            <x v="44"/>
            <x v="45"/>
            <x v="46"/>
            <x v="47"/>
            <x v="48"/>
            <x v="49"/>
            <x v="50"/>
            <x v="51"/>
            <x v="52"/>
            <x v="53"/>
            <x v="54"/>
            <x v="55"/>
            <x v="56"/>
            <x v="57"/>
            <x v="58"/>
            <x v="59"/>
            <x v="60"/>
            <x v="73"/>
            <x v="74"/>
          </reference>
        </references>
      </pivotArea>
    </format>
    <format dxfId="464">
      <pivotArea dataOnly="0" labelOnly="1" outline="0" fieldPosition="0">
        <references count="1">
          <reference field="7" count="8">
            <x v="75"/>
            <x v="76"/>
            <x v="77"/>
            <x v="78"/>
            <x v="79"/>
            <x v="80"/>
            <x v="81"/>
            <x v="82"/>
          </reference>
        </references>
      </pivotArea>
    </format>
    <format dxfId="463">
      <pivotArea dataOnly="0" labelOnly="1" outline="0" fieldPosition="0">
        <references count="1">
          <reference field="7" count="8" defaultSubtotal="1">
            <x v="75"/>
            <x v="76"/>
            <x v="77"/>
            <x v="78"/>
            <x v="79"/>
            <x v="80"/>
            <x v="81"/>
            <x v="82"/>
          </reference>
        </references>
      </pivotArea>
    </format>
    <format dxfId="462">
      <pivotArea dataOnly="0" labelOnly="1" grandRow="1" outline="0" fieldPosition="0"/>
    </format>
    <format dxfId="461">
      <pivotArea dataOnly="0" labelOnly="1" outline="0" fieldPosition="0">
        <references count="2">
          <reference field="1" count="1">
            <x v="5"/>
          </reference>
          <reference field="7" count="1" selected="0">
            <x v="0"/>
          </reference>
        </references>
      </pivotArea>
    </format>
    <format dxfId="460">
      <pivotArea dataOnly="0" labelOnly="1" outline="0" fieldPosition="0">
        <references count="2">
          <reference field="1" count="1">
            <x v="5"/>
          </reference>
          <reference field="7" count="1" selected="0">
            <x v="1"/>
          </reference>
        </references>
      </pivotArea>
    </format>
    <format dxfId="459">
      <pivotArea dataOnly="0" labelOnly="1" outline="0" fieldPosition="0">
        <references count="2">
          <reference field="1" count="1">
            <x v="5"/>
          </reference>
          <reference field="7" count="1" selected="0">
            <x v="2"/>
          </reference>
        </references>
      </pivotArea>
    </format>
    <format dxfId="458">
      <pivotArea dataOnly="0" labelOnly="1" outline="0" fieldPosition="0">
        <references count="2">
          <reference field="1" count="1">
            <x v="5"/>
          </reference>
          <reference field="7" count="1" selected="0">
            <x v="3"/>
          </reference>
        </references>
      </pivotArea>
    </format>
    <format dxfId="457">
      <pivotArea dataOnly="0" labelOnly="1" outline="0" fieldPosition="0">
        <references count="2">
          <reference field="1" count="1">
            <x v="5"/>
          </reference>
          <reference field="7" count="1" selected="0">
            <x v="4"/>
          </reference>
        </references>
      </pivotArea>
    </format>
    <format dxfId="456">
      <pivotArea dataOnly="0" labelOnly="1" outline="0" fieldPosition="0">
        <references count="2">
          <reference field="1" count="1">
            <x v="5"/>
          </reference>
          <reference field="7" count="1" selected="0">
            <x v="5"/>
          </reference>
        </references>
      </pivotArea>
    </format>
    <format dxfId="455">
      <pivotArea dataOnly="0" labelOnly="1" outline="0" fieldPosition="0">
        <references count="2">
          <reference field="1" count="1">
            <x v="5"/>
          </reference>
          <reference field="7" count="1" selected="0">
            <x v="6"/>
          </reference>
        </references>
      </pivotArea>
    </format>
    <format dxfId="454">
      <pivotArea dataOnly="0" labelOnly="1" outline="0" fieldPosition="0">
        <references count="2">
          <reference field="1" count="1">
            <x v="3"/>
          </reference>
          <reference field="7" count="1" selected="0">
            <x v="7"/>
          </reference>
        </references>
      </pivotArea>
    </format>
    <format dxfId="453">
      <pivotArea dataOnly="0" labelOnly="1" outline="0" fieldPosition="0">
        <references count="2">
          <reference field="1" count="1">
            <x v="3"/>
          </reference>
          <reference field="7" count="1" selected="0">
            <x v="8"/>
          </reference>
        </references>
      </pivotArea>
    </format>
    <format dxfId="452">
      <pivotArea dataOnly="0" labelOnly="1" outline="0" fieldPosition="0">
        <references count="2">
          <reference field="1" count="1">
            <x v="3"/>
          </reference>
          <reference field="7" count="1" selected="0">
            <x v="9"/>
          </reference>
        </references>
      </pivotArea>
    </format>
    <format dxfId="451">
      <pivotArea dataOnly="0" labelOnly="1" outline="0" fieldPosition="0">
        <references count="2">
          <reference field="1" count="1">
            <x v="3"/>
          </reference>
          <reference field="7" count="1" selected="0">
            <x v="10"/>
          </reference>
        </references>
      </pivotArea>
    </format>
    <format dxfId="450">
      <pivotArea dataOnly="0" labelOnly="1" outline="0" fieldPosition="0">
        <references count="2">
          <reference field="1" count="1">
            <x v="3"/>
          </reference>
          <reference field="7" count="1" selected="0">
            <x v="11"/>
          </reference>
        </references>
      </pivotArea>
    </format>
    <format dxfId="449">
      <pivotArea dataOnly="0" labelOnly="1" outline="0" fieldPosition="0">
        <references count="2">
          <reference field="1" count="1">
            <x v="3"/>
          </reference>
          <reference field="7" count="1" selected="0">
            <x v="12"/>
          </reference>
        </references>
      </pivotArea>
    </format>
    <format dxfId="448">
      <pivotArea dataOnly="0" labelOnly="1" outline="0" fieldPosition="0">
        <references count="2">
          <reference field="1" count="1">
            <x v="2"/>
          </reference>
          <reference field="7" count="1" selected="0">
            <x v="13"/>
          </reference>
        </references>
      </pivotArea>
    </format>
    <format dxfId="447">
      <pivotArea dataOnly="0" labelOnly="1" outline="0" fieldPosition="0">
        <references count="2">
          <reference field="1" count="1">
            <x v="2"/>
          </reference>
          <reference field="7" count="1" selected="0">
            <x v="14"/>
          </reference>
        </references>
      </pivotArea>
    </format>
    <format dxfId="446">
      <pivotArea dataOnly="0" labelOnly="1" outline="0" fieldPosition="0">
        <references count="2">
          <reference field="1" count="1">
            <x v="2"/>
          </reference>
          <reference field="7" count="1" selected="0">
            <x v="15"/>
          </reference>
        </references>
      </pivotArea>
    </format>
    <format dxfId="445">
      <pivotArea dataOnly="0" labelOnly="1" outline="0" fieldPosition="0">
        <references count="2">
          <reference field="1" count="1">
            <x v="2"/>
          </reference>
          <reference field="7" count="1" selected="0">
            <x v="16"/>
          </reference>
        </references>
      </pivotArea>
    </format>
    <format dxfId="444">
      <pivotArea dataOnly="0" labelOnly="1" outline="0" fieldPosition="0">
        <references count="2">
          <reference field="1" count="1">
            <x v="2"/>
          </reference>
          <reference field="7" count="1" selected="0">
            <x v="17"/>
          </reference>
        </references>
      </pivotArea>
    </format>
    <format dxfId="443">
      <pivotArea dataOnly="0" labelOnly="1" outline="0" fieldPosition="0">
        <references count="2">
          <reference field="1" count="1">
            <x v="2"/>
          </reference>
          <reference field="7" count="1" selected="0">
            <x v="18"/>
          </reference>
        </references>
      </pivotArea>
    </format>
    <format dxfId="442">
      <pivotArea dataOnly="0" labelOnly="1" outline="0" fieldPosition="0">
        <references count="2">
          <reference field="1" count="1">
            <x v="2"/>
          </reference>
          <reference field="7" count="1" selected="0">
            <x v="19"/>
          </reference>
        </references>
      </pivotArea>
    </format>
    <format dxfId="441">
      <pivotArea dataOnly="0" labelOnly="1" outline="0" fieldPosition="0">
        <references count="2">
          <reference field="1" count="1">
            <x v="2"/>
          </reference>
          <reference field="7" count="1" selected="0">
            <x v="20"/>
          </reference>
        </references>
      </pivotArea>
    </format>
    <format dxfId="440">
      <pivotArea dataOnly="0" labelOnly="1" outline="0" fieldPosition="0">
        <references count="2">
          <reference field="1" count="1">
            <x v="1"/>
          </reference>
          <reference field="7" count="1" selected="0">
            <x v="21"/>
          </reference>
        </references>
      </pivotArea>
    </format>
    <format dxfId="439">
      <pivotArea dataOnly="0" labelOnly="1" outline="0" fieldPosition="0">
        <references count="2">
          <reference field="1" count="1">
            <x v="1"/>
          </reference>
          <reference field="7" count="1" selected="0">
            <x v="22"/>
          </reference>
        </references>
      </pivotArea>
    </format>
    <format dxfId="438">
      <pivotArea dataOnly="0" labelOnly="1" outline="0" fieldPosition="0">
        <references count="2">
          <reference field="1" count="1">
            <x v="1"/>
          </reference>
          <reference field="7" count="1" selected="0">
            <x v="23"/>
          </reference>
        </references>
      </pivotArea>
    </format>
    <format dxfId="437">
      <pivotArea dataOnly="0" labelOnly="1" outline="0" fieldPosition="0">
        <references count="2">
          <reference field="1" count="1">
            <x v="1"/>
          </reference>
          <reference field="7" count="1" selected="0">
            <x v="24"/>
          </reference>
        </references>
      </pivotArea>
    </format>
    <format dxfId="436">
      <pivotArea dataOnly="0" labelOnly="1" outline="0" fieldPosition="0">
        <references count="2">
          <reference field="1" count="1">
            <x v="1"/>
          </reference>
          <reference field="7" count="1" selected="0">
            <x v="25"/>
          </reference>
        </references>
      </pivotArea>
    </format>
    <format dxfId="435">
      <pivotArea dataOnly="0" labelOnly="1" outline="0" fieldPosition="0">
        <references count="2">
          <reference field="1" count="1">
            <x v="1"/>
          </reference>
          <reference field="7" count="1" selected="0">
            <x v="26"/>
          </reference>
        </references>
      </pivotArea>
    </format>
    <format dxfId="434">
      <pivotArea dataOnly="0" labelOnly="1" outline="0" fieldPosition="0">
        <references count="2">
          <reference field="1" count="1">
            <x v="1"/>
          </reference>
          <reference field="7" count="1" selected="0">
            <x v="27"/>
          </reference>
        </references>
      </pivotArea>
    </format>
    <format dxfId="433">
      <pivotArea dataOnly="0" labelOnly="1" outline="0" fieldPosition="0">
        <references count="2">
          <reference field="1" count="1">
            <x v="6"/>
          </reference>
          <reference field="7" count="1" selected="0">
            <x v="61"/>
          </reference>
        </references>
      </pivotArea>
    </format>
    <format dxfId="432">
      <pivotArea dataOnly="0" labelOnly="1" outline="0" fieldPosition="0">
        <references count="2">
          <reference field="1" count="1">
            <x v="6"/>
          </reference>
          <reference field="7" count="1" selected="0">
            <x v="62"/>
          </reference>
        </references>
      </pivotArea>
    </format>
    <format dxfId="431">
      <pivotArea dataOnly="0" labelOnly="1" outline="0" fieldPosition="0">
        <references count="2">
          <reference field="1" count="1">
            <x v="6"/>
          </reference>
          <reference field="7" count="1" selected="0">
            <x v="63"/>
          </reference>
        </references>
      </pivotArea>
    </format>
    <format dxfId="430">
      <pivotArea dataOnly="0" labelOnly="1" outline="0" fieldPosition="0">
        <references count="2">
          <reference field="1" count="1">
            <x v="6"/>
          </reference>
          <reference field="7" count="1" selected="0">
            <x v="64"/>
          </reference>
        </references>
      </pivotArea>
    </format>
    <format dxfId="429">
      <pivotArea dataOnly="0" labelOnly="1" outline="0" fieldPosition="0">
        <references count="2">
          <reference field="1" count="1">
            <x v="6"/>
          </reference>
          <reference field="7" count="1" selected="0">
            <x v="65"/>
          </reference>
        </references>
      </pivotArea>
    </format>
    <format dxfId="428">
      <pivotArea dataOnly="0" labelOnly="1" outline="0" fieldPosition="0">
        <references count="2">
          <reference field="1" count="1">
            <x v="6"/>
          </reference>
          <reference field="7" count="1" selected="0">
            <x v="66"/>
          </reference>
        </references>
      </pivotArea>
    </format>
    <format dxfId="427">
      <pivotArea dataOnly="0" labelOnly="1" outline="0" fieldPosition="0">
        <references count="2">
          <reference field="1" count="1">
            <x v="6"/>
          </reference>
          <reference field="7" count="1" selected="0">
            <x v="67"/>
          </reference>
        </references>
      </pivotArea>
    </format>
    <format dxfId="426">
      <pivotArea dataOnly="0" labelOnly="1" outline="0" fieldPosition="0">
        <references count="2">
          <reference field="1" count="1">
            <x v="6"/>
          </reference>
          <reference field="7" count="1" selected="0">
            <x v="68"/>
          </reference>
        </references>
      </pivotArea>
    </format>
    <format dxfId="425">
      <pivotArea dataOnly="0" labelOnly="1" outline="0" fieldPosition="0">
        <references count="2">
          <reference field="1" count="1">
            <x v="6"/>
          </reference>
          <reference field="7" count="1" selected="0">
            <x v="69"/>
          </reference>
        </references>
      </pivotArea>
    </format>
    <format dxfId="424">
      <pivotArea dataOnly="0" labelOnly="1" outline="0" fieldPosition="0">
        <references count="2">
          <reference field="1" count="1">
            <x v="6"/>
          </reference>
          <reference field="7" count="1" selected="0">
            <x v="70"/>
          </reference>
        </references>
      </pivotArea>
    </format>
    <format dxfId="423">
      <pivotArea dataOnly="0" labelOnly="1" outline="0" fieldPosition="0">
        <references count="2">
          <reference field="1" count="1">
            <x v="6"/>
          </reference>
          <reference field="7" count="1" selected="0">
            <x v="71"/>
          </reference>
        </references>
      </pivotArea>
    </format>
    <format dxfId="422">
      <pivotArea dataOnly="0" labelOnly="1" outline="0" fieldPosition="0">
        <references count="2">
          <reference field="1" count="1">
            <x v="6"/>
          </reference>
          <reference field="7" count="1" selected="0">
            <x v="72"/>
          </reference>
        </references>
      </pivotArea>
    </format>
    <format dxfId="421">
      <pivotArea dataOnly="0" labelOnly="1" outline="0" fieldPosition="0">
        <references count="2">
          <reference field="1" count="1">
            <x v="0"/>
          </reference>
          <reference field="7" count="1" selected="0">
            <x v="28"/>
          </reference>
        </references>
      </pivotArea>
    </format>
    <format dxfId="420">
      <pivotArea dataOnly="0" labelOnly="1" outline="0" fieldPosition="0">
        <references count="2">
          <reference field="1" count="1">
            <x v="0"/>
          </reference>
          <reference field="7" count="1" selected="0">
            <x v="29"/>
          </reference>
        </references>
      </pivotArea>
    </format>
    <format dxfId="419">
      <pivotArea dataOnly="0" labelOnly="1" outline="0" fieldPosition="0">
        <references count="2">
          <reference field="1" count="1">
            <x v="0"/>
          </reference>
          <reference field="7" count="1" selected="0">
            <x v="30"/>
          </reference>
        </references>
      </pivotArea>
    </format>
    <format dxfId="418">
      <pivotArea dataOnly="0" labelOnly="1" outline="0" fieldPosition="0">
        <references count="2">
          <reference field="1" count="1">
            <x v="0"/>
          </reference>
          <reference field="7" count="1" selected="0">
            <x v="31"/>
          </reference>
        </references>
      </pivotArea>
    </format>
    <format dxfId="417">
      <pivotArea dataOnly="0" labelOnly="1" outline="0" fieldPosition="0">
        <references count="2">
          <reference field="1" count="1">
            <x v="0"/>
          </reference>
          <reference field="7" count="1" selected="0">
            <x v="32"/>
          </reference>
        </references>
      </pivotArea>
    </format>
    <format dxfId="416">
      <pivotArea dataOnly="0" labelOnly="1" outline="0" fieldPosition="0">
        <references count="2">
          <reference field="1" count="1">
            <x v="0"/>
          </reference>
          <reference field="7" count="1" selected="0">
            <x v="33"/>
          </reference>
        </references>
      </pivotArea>
    </format>
    <format dxfId="415">
      <pivotArea dataOnly="0" labelOnly="1" outline="0" fieldPosition="0">
        <references count="2">
          <reference field="1" count="1">
            <x v="7"/>
          </reference>
          <reference field="7" count="1" selected="0">
            <x v="34"/>
          </reference>
        </references>
      </pivotArea>
    </format>
    <format dxfId="414">
      <pivotArea dataOnly="0" labelOnly="1" outline="0" fieldPosition="0">
        <references count="2">
          <reference field="1" count="1">
            <x v="7"/>
          </reference>
          <reference field="7" count="1" selected="0">
            <x v="35"/>
          </reference>
        </references>
      </pivotArea>
    </format>
    <format dxfId="413">
      <pivotArea dataOnly="0" labelOnly="1" outline="0" fieldPosition="0">
        <references count="2">
          <reference field="1" count="1">
            <x v="7"/>
          </reference>
          <reference field="7" count="1" selected="0">
            <x v="36"/>
          </reference>
        </references>
      </pivotArea>
    </format>
    <format dxfId="412">
      <pivotArea dataOnly="0" labelOnly="1" outline="0" fieldPosition="0">
        <references count="2">
          <reference field="1" count="1">
            <x v="7"/>
          </reference>
          <reference field="7" count="1" selected="0">
            <x v="37"/>
          </reference>
        </references>
      </pivotArea>
    </format>
    <format dxfId="411">
      <pivotArea dataOnly="0" labelOnly="1" outline="0" fieldPosition="0">
        <references count="2">
          <reference field="1" count="1">
            <x v="7"/>
          </reference>
          <reference field="7" count="1" selected="0">
            <x v="38"/>
          </reference>
        </references>
      </pivotArea>
    </format>
    <format dxfId="410">
      <pivotArea dataOnly="0" labelOnly="1" outline="0" fieldPosition="0">
        <references count="2">
          <reference field="1" count="1">
            <x v="7"/>
          </reference>
          <reference field="7" count="1" selected="0">
            <x v="39"/>
          </reference>
        </references>
      </pivotArea>
    </format>
    <format dxfId="409">
      <pivotArea dataOnly="0" labelOnly="1" outline="0" fieldPosition="0">
        <references count="2">
          <reference field="1" count="1">
            <x v="7"/>
          </reference>
          <reference field="7" count="1" selected="0">
            <x v="40"/>
          </reference>
        </references>
      </pivotArea>
    </format>
    <format dxfId="408">
      <pivotArea dataOnly="0" labelOnly="1" outline="0" fieldPosition="0">
        <references count="2">
          <reference field="1" count="1">
            <x v="7"/>
          </reference>
          <reference field="7" count="1" selected="0">
            <x v="41"/>
          </reference>
        </references>
      </pivotArea>
    </format>
    <format dxfId="407">
      <pivotArea dataOnly="0" labelOnly="1" outline="0" fieldPosition="0">
        <references count="2">
          <reference field="1" count="1">
            <x v="7"/>
          </reference>
          <reference field="7" count="1" selected="0">
            <x v="42"/>
          </reference>
        </references>
      </pivotArea>
    </format>
    <format dxfId="406">
      <pivotArea dataOnly="0" labelOnly="1" outline="0" fieldPosition="0">
        <references count="2">
          <reference field="1" count="1">
            <x v="8"/>
          </reference>
          <reference field="7" count="1" selected="0">
            <x v="43"/>
          </reference>
        </references>
      </pivotArea>
    </format>
    <format dxfId="405">
      <pivotArea dataOnly="0" labelOnly="1" outline="0" fieldPosition="0">
        <references count="2">
          <reference field="1" count="1">
            <x v="8"/>
          </reference>
          <reference field="7" count="1" selected="0">
            <x v="44"/>
          </reference>
        </references>
      </pivotArea>
    </format>
    <format dxfId="404">
      <pivotArea dataOnly="0" labelOnly="1" outline="0" fieldPosition="0">
        <references count="2">
          <reference field="1" count="1">
            <x v="8"/>
          </reference>
          <reference field="7" count="1" selected="0">
            <x v="45"/>
          </reference>
        </references>
      </pivotArea>
    </format>
    <format dxfId="403">
      <pivotArea dataOnly="0" labelOnly="1" outline="0" fieldPosition="0">
        <references count="2">
          <reference field="1" count="1">
            <x v="8"/>
          </reference>
          <reference field="7" count="1" selected="0">
            <x v="46"/>
          </reference>
        </references>
      </pivotArea>
    </format>
    <format dxfId="402">
      <pivotArea dataOnly="0" labelOnly="1" outline="0" fieldPosition="0">
        <references count="2">
          <reference field="1" count="1">
            <x v="8"/>
          </reference>
          <reference field="7" count="1" selected="0">
            <x v="47"/>
          </reference>
        </references>
      </pivotArea>
    </format>
    <format dxfId="401">
      <pivotArea dataOnly="0" labelOnly="1" outline="0" fieldPosition="0">
        <references count="2">
          <reference field="1" count="1">
            <x v="8"/>
          </reference>
          <reference field="7" count="1" selected="0">
            <x v="48"/>
          </reference>
        </references>
      </pivotArea>
    </format>
    <format dxfId="400">
      <pivotArea dataOnly="0" labelOnly="1" outline="0" fieldPosition="0">
        <references count="2">
          <reference field="1" count="1">
            <x v="8"/>
          </reference>
          <reference field="7" count="1" selected="0">
            <x v="49"/>
          </reference>
        </references>
      </pivotArea>
    </format>
    <format dxfId="399">
      <pivotArea dataOnly="0" labelOnly="1" outline="0" fieldPosition="0">
        <references count="2">
          <reference field="1" count="1">
            <x v="8"/>
          </reference>
          <reference field="7" count="1" selected="0">
            <x v="50"/>
          </reference>
        </references>
      </pivotArea>
    </format>
    <format dxfId="398">
      <pivotArea dataOnly="0" labelOnly="1" outline="0" fieldPosition="0">
        <references count="2">
          <reference field="1" count="1">
            <x v="4"/>
          </reference>
          <reference field="7" count="1" selected="0">
            <x v="51"/>
          </reference>
        </references>
      </pivotArea>
    </format>
    <format dxfId="397">
      <pivotArea dataOnly="0" labelOnly="1" outline="0" fieldPosition="0">
        <references count="2">
          <reference field="1" count="1">
            <x v="4"/>
          </reference>
          <reference field="7" count="1" selected="0">
            <x v="52"/>
          </reference>
        </references>
      </pivotArea>
    </format>
    <format dxfId="396">
      <pivotArea dataOnly="0" labelOnly="1" outline="0" fieldPosition="0">
        <references count="2">
          <reference field="1" count="1">
            <x v="4"/>
          </reference>
          <reference field="7" count="1" selected="0">
            <x v="53"/>
          </reference>
        </references>
      </pivotArea>
    </format>
    <format dxfId="395">
      <pivotArea dataOnly="0" labelOnly="1" outline="0" fieldPosition="0">
        <references count="2">
          <reference field="1" count="1">
            <x v="4"/>
          </reference>
          <reference field="7" count="1" selected="0">
            <x v="54"/>
          </reference>
        </references>
      </pivotArea>
    </format>
    <format dxfId="394">
      <pivotArea dataOnly="0" labelOnly="1" outline="0" fieldPosition="0">
        <references count="2">
          <reference field="1" count="1">
            <x v="4"/>
          </reference>
          <reference field="7" count="1" selected="0">
            <x v="55"/>
          </reference>
        </references>
      </pivotArea>
    </format>
    <format dxfId="393">
      <pivotArea dataOnly="0" labelOnly="1" outline="0" fieldPosition="0">
        <references count="2">
          <reference field="1" count="1">
            <x v="4"/>
          </reference>
          <reference field="7" count="1" selected="0">
            <x v="56"/>
          </reference>
        </references>
      </pivotArea>
    </format>
    <format dxfId="392">
      <pivotArea dataOnly="0" labelOnly="1" outline="0" fieldPosition="0">
        <references count="2">
          <reference field="1" count="1">
            <x v="4"/>
          </reference>
          <reference field="7" count="1" selected="0">
            <x v="57"/>
          </reference>
        </references>
      </pivotArea>
    </format>
    <format dxfId="391">
      <pivotArea dataOnly="0" labelOnly="1" outline="0" fieldPosition="0">
        <references count="2">
          <reference field="1" count="1">
            <x v="4"/>
          </reference>
          <reference field="7" count="1" selected="0">
            <x v="58"/>
          </reference>
        </references>
      </pivotArea>
    </format>
    <format dxfId="390">
      <pivotArea dataOnly="0" labelOnly="1" outline="0" fieldPosition="0">
        <references count="2">
          <reference field="1" count="1">
            <x v="4"/>
          </reference>
          <reference field="7" count="1" selected="0">
            <x v="59"/>
          </reference>
        </references>
      </pivotArea>
    </format>
    <format dxfId="389">
      <pivotArea dataOnly="0" labelOnly="1" outline="0" fieldPosition="0">
        <references count="2">
          <reference field="1" count="1">
            <x v="4"/>
          </reference>
          <reference field="7" count="1" selected="0">
            <x v="60"/>
          </reference>
        </references>
      </pivotArea>
    </format>
    <format dxfId="388">
      <pivotArea dataOnly="0" labelOnly="1" outline="0" fieldPosition="0">
        <references count="2">
          <reference field="1" count="1">
            <x v="9"/>
          </reference>
          <reference field="7" count="1" selected="0">
            <x v="73"/>
          </reference>
        </references>
      </pivotArea>
    </format>
    <format dxfId="387">
      <pivotArea dataOnly="0" labelOnly="1" outline="0" fieldPosition="0">
        <references count="2">
          <reference field="1" count="1">
            <x v="9"/>
          </reference>
          <reference field="7" count="1" selected="0">
            <x v="74"/>
          </reference>
        </references>
      </pivotArea>
    </format>
    <format dxfId="386">
      <pivotArea dataOnly="0" labelOnly="1" outline="0" fieldPosition="0">
        <references count="2">
          <reference field="1" count="1">
            <x v="9"/>
          </reference>
          <reference field="7" count="1" selected="0">
            <x v="75"/>
          </reference>
        </references>
      </pivotArea>
    </format>
    <format dxfId="385">
      <pivotArea dataOnly="0" labelOnly="1" outline="0" fieldPosition="0">
        <references count="2">
          <reference field="1" count="1">
            <x v="9"/>
          </reference>
          <reference field="7" count="1" selected="0">
            <x v="76"/>
          </reference>
        </references>
      </pivotArea>
    </format>
    <format dxfId="384">
      <pivotArea dataOnly="0" labelOnly="1" outline="0" fieldPosition="0">
        <references count="2">
          <reference field="1" count="1">
            <x v="9"/>
          </reference>
          <reference field="7" count="1" selected="0">
            <x v="77"/>
          </reference>
        </references>
      </pivotArea>
    </format>
    <format dxfId="383">
      <pivotArea dataOnly="0" labelOnly="1" outline="0" fieldPosition="0">
        <references count="2">
          <reference field="1" count="1">
            <x v="9"/>
          </reference>
          <reference field="7" count="1" selected="0">
            <x v="78"/>
          </reference>
        </references>
      </pivotArea>
    </format>
    <format dxfId="382">
      <pivotArea dataOnly="0" labelOnly="1" outline="0" fieldPosition="0">
        <references count="2">
          <reference field="1" count="1">
            <x v="9"/>
          </reference>
          <reference field="7" count="1" selected="0">
            <x v="79"/>
          </reference>
        </references>
      </pivotArea>
    </format>
    <format dxfId="381">
      <pivotArea dataOnly="0" labelOnly="1" outline="0" fieldPosition="0">
        <references count="2">
          <reference field="1" count="1">
            <x v="9"/>
          </reference>
          <reference field="7" count="1" selected="0">
            <x v="80"/>
          </reference>
        </references>
      </pivotArea>
    </format>
    <format dxfId="380">
      <pivotArea dataOnly="0" labelOnly="1" outline="0" fieldPosition="0">
        <references count="2">
          <reference field="1" count="1">
            <x v="9"/>
          </reference>
          <reference field="7" count="1" selected="0">
            <x v="81"/>
          </reference>
        </references>
      </pivotArea>
    </format>
    <format dxfId="379">
      <pivotArea dataOnly="0" labelOnly="1" outline="0" fieldPosition="0">
        <references count="2">
          <reference field="1" count="1">
            <x v="9"/>
          </reference>
          <reference field="7" count="1" selected="0">
            <x v="82"/>
          </reference>
        </references>
      </pivotArea>
    </format>
    <format dxfId="378">
      <pivotArea field="7" type="button" dataOnly="0" labelOnly="1" outline="0" axis="axisRow" fieldPosition="0"/>
    </format>
    <format dxfId="377">
      <pivotArea field="1" type="button" dataOnly="0" labelOnly="1" outline="0" axis="axisRow" fieldPosition="1"/>
    </format>
    <format dxfId="376">
      <pivotArea field="7" type="button" dataOnly="0" labelOnly="1" outline="0" axis="axisRow" fieldPosition="0"/>
    </format>
    <format dxfId="375">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61"/>
            <x v="62"/>
            <x v="63"/>
            <x v="64"/>
            <x v="65"/>
            <x v="66"/>
            <x v="67"/>
            <x v="68"/>
            <x v="69"/>
            <x v="70"/>
            <x v="71"/>
            <x v="72"/>
          </reference>
        </references>
      </pivotArea>
    </format>
    <format dxfId="374">
      <pivotArea dataOnly="0" labelOnly="1" outline="0" fieldPosition="0">
        <references count="1">
          <reference field="7" count="33">
            <x v="38"/>
            <x v="39"/>
            <x v="40"/>
            <x v="41"/>
            <x v="42"/>
            <x v="43"/>
            <x v="44"/>
            <x v="45"/>
            <x v="46"/>
            <x v="47"/>
            <x v="48"/>
            <x v="49"/>
            <x v="50"/>
            <x v="51"/>
            <x v="52"/>
            <x v="53"/>
            <x v="54"/>
            <x v="55"/>
            <x v="56"/>
            <x v="57"/>
            <x v="58"/>
            <x v="59"/>
            <x v="60"/>
            <x v="73"/>
            <x v="74"/>
            <x v="75"/>
            <x v="76"/>
            <x v="77"/>
            <x v="78"/>
            <x v="79"/>
            <x v="80"/>
            <x v="81"/>
            <x v="82"/>
          </reference>
        </references>
      </pivotArea>
    </format>
    <format dxfId="373">
      <pivotArea dataOnly="0" labelOnly="1" grandRow="1" outline="0" fieldPosition="0"/>
    </format>
    <format dxfId="372">
      <pivotArea field="7" type="button" dataOnly="0" labelOnly="1" outline="0" axis="axisRow" fieldPosition="0"/>
    </format>
    <format dxfId="371">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61"/>
            <x v="62"/>
            <x v="63"/>
            <x v="64"/>
            <x v="65"/>
            <x v="66"/>
            <x v="67"/>
            <x v="68"/>
            <x v="69"/>
            <x v="70"/>
            <x v="71"/>
            <x v="72"/>
          </reference>
        </references>
      </pivotArea>
    </format>
    <format dxfId="370">
      <pivotArea dataOnly="0" labelOnly="1" outline="0" fieldPosition="0">
        <references count="1">
          <reference field="7" count="33">
            <x v="38"/>
            <x v="39"/>
            <x v="40"/>
            <x v="41"/>
            <x v="42"/>
            <x v="43"/>
            <x v="44"/>
            <x v="45"/>
            <x v="46"/>
            <x v="47"/>
            <x v="48"/>
            <x v="49"/>
            <x v="50"/>
            <x v="51"/>
            <x v="52"/>
            <x v="53"/>
            <x v="54"/>
            <x v="55"/>
            <x v="56"/>
            <x v="57"/>
            <x v="58"/>
            <x v="59"/>
            <x v="60"/>
            <x v="73"/>
            <x v="74"/>
            <x v="75"/>
            <x v="76"/>
            <x v="77"/>
            <x v="78"/>
            <x v="79"/>
            <x v="80"/>
            <x v="81"/>
            <x v="82"/>
          </reference>
        </references>
      </pivotArea>
    </format>
    <format dxfId="369">
      <pivotArea dataOnly="0" labelOnly="1" grandRow="1" outline="0" fieldPosition="0"/>
    </format>
    <format dxfId="368">
      <pivotArea field="0" type="button" dataOnly="0" labelOnly="1" outline="0"/>
    </format>
    <format dxfId="367">
      <pivotArea field="0" type="button" dataOnly="0" labelOnly="1" outline="0"/>
    </format>
    <format dxfId="366">
      <pivotArea field="7" type="button" dataOnly="0" labelOnly="1" outline="0" axis="axisRow" fieldPosition="0"/>
    </format>
    <format dxfId="365">
      <pivotArea field="1" type="button" dataOnly="0" labelOnly="1" outline="0" axis="axisRow" fieldPosition="1"/>
    </format>
    <format dxfId="364">
      <pivotArea field="0" type="button" dataOnly="0" labelOnly="1" outline="0"/>
    </format>
    <format dxfId="363">
      <pivotArea field="7" type="button" dataOnly="0" labelOnly="1" outline="0" axis="axisRow" fieldPosition="0"/>
    </format>
    <format dxfId="362">
      <pivotArea field="1" type="button" dataOnly="0" labelOnly="1" outline="0" axis="axisRow" fieldPosition="1"/>
    </format>
    <format dxfId="361">
      <pivotArea field="0" type="button" dataOnly="0" labelOnly="1" outline="0"/>
    </format>
    <format dxfId="360">
      <pivotArea field="7" type="button" dataOnly="0" labelOnly="1" outline="0" axis="axisRow" fieldPosition="0"/>
    </format>
    <format dxfId="359">
      <pivotArea field="1" type="button" dataOnly="0" labelOnly="1" outline="0" axis="axisRow" fieldPosition="1"/>
    </format>
    <format dxfId="358">
      <pivotArea field="2" type="button" dataOnly="0" labelOnly="1" outline="0" axis="axisRow" fieldPosition="3"/>
    </format>
    <format dxfId="357">
      <pivotArea field="4" type="button" dataOnly="0" labelOnly="1" outline="0" axis="axisRow" fieldPosition="2"/>
    </format>
    <format dxfId="356">
      <pivotArea field="2" type="button" dataOnly="0" labelOnly="1" outline="0" axis="axisRow" fieldPosition="3"/>
    </format>
    <format dxfId="355">
      <pivotArea field="4" type="button" dataOnly="0" labelOnly="1" outline="0" axis="axisRow" fieldPosition="2"/>
    </format>
    <format dxfId="354">
      <pivotArea field="2" type="button" dataOnly="0" labelOnly="1" outline="0" axis="axisRow" fieldPosition="3"/>
    </format>
    <format dxfId="353">
      <pivotArea field="4" type="button" dataOnly="0" labelOnly="1" outline="0" axis="axisRow" fieldPosition="2"/>
    </format>
    <format dxfId="352">
      <pivotArea dataOnly="0" labelOnly="1" outline="0" fieldPosition="0">
        <references count="1">
          <reference field="2" count="0"/>
        </references>
      </pivotArea>
    </format>
    <format dxfId="351">
      <pivotArea dataOnly="0" labelOnly="1" outline="0" fieldPosition="0">
        <references count="1">
          <reference field="4" count="0"/>
        </references>
      </pivotArea>
    </format>
    <format dxfId="350">
      <pivotArea field="2" type="button" dataOnly="0" labelOnly="1" outline="0" axis="axisRow" fieldPosition="3"/>
    </format>
    <format dxfId="349">
      <pivotArea field="4" type="button" dataOnly="0" labelOnly="1" outline="0" axis="axisRow" fieldPosition="2"/>
    </format>
    <format dxfId="348">
      <pivotArea field="4" type="button" dataOnly="0" labelOnly="1" outline="0" axis="axisRow" fieldPosition="2"/>
    </format>
    <format dxfId="347">
      <pivotArea field="2" type="button" dataOnly="0" labelOnly="1" outline="0" axis="axisRow" fieldPosition="3"/>
    </format>
    <format dxfId="346">
      <pivotArea field="7" type="button" dataOnly="0" labelOnly="1" outline="0" axis="axisRow" fieldPosition="0"/>
    </format>
    <format dxfId="345">
      <pivotArea field="1" type="button" dataOnly="0" labelOnly="1" outline="0" axis="axisRow" fieldPosition="1"/>
    </format>
    <format dxfId="344">
      <pivotArea field="7" type="button" dataOnly="0" labelOnly="1" outline="0" axis="axisRow" fieldPosition="0"/>
    </format>
    <format dxfId="343">
      <pivotArea field="1" type="button" dataOnly="0" labelOnly="1" outline="0" axis="axisRow" fieldPosition="1"/>
    </format>
    <format dxfId="342">
      <pivotArea field="1" type="button" dataOnly="0" labelOnly="1" outline="0" axis="axisRow" fieldPosition="1"/>
    </format>
    <format dxfId="341">
      <pivotArea type="all" dataOnly="0" outline="0" fieldPosition="0"/>
    </format>
    <format dxfId="340">
      <pivotArea field="7" type="button" dataOnly="0" labelOnly="1" outline="0" axis="axisRow" fieldPosition="0"/>
    </format>
    <format dxfId="339">
      <pivotArea field="1" type="button" dataOnly="0" labelOnly="1" outline="0" axis="axisRow" fieldPosition="1"/>
    </format>
    <format dxfId="338">
      <pivotArea field="4" type="button" dataOnly="0" labelOnly="1" outline="0" axis="axisRow" fieldPosition="2"/>
    </format>
    <format dxfId="337">
      <pivotArea field="2" type="button" dataOnly="0" labelOnly="1" outline="0" axis="axisRow" fieldPosition="3"/>
    </format>
    <format dxfId="336">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5">
      <pivotArea dataOnly="0" labelOnly="1" outline="0" fieldPosition="0">
        <references count="1">
          <reference field="7" count="33">
            <x v="50"/>
            <x v="51"/>
            <x v="52"/>
            <x v="53"/>
            <x v="54"/>
            <x v="55"/>
            <x v="56"/>
            <x v="57"/>
            <x v="58"/>
            <x v="59"/>
            <x v="60"/>
            <x v="61"/>
            <x v="62"/>
            <x v="63"/>
            <x v="64"/>
            <x v="65"/>
            <x v="66"/>
            <x v="67"/>
            <x v="68"/>
            <x v="69"/>
            <x v="70"/>
            <x v="71"/>
            <x v="72"/>
            <x v="73"/>
            <x v="74"/>
            <x v="75"/>
            <x v="76"/>
            <x v="77"/>
            <x v="78"/>
            <x v="79"/>
            <x v="80"/>
            <x v="81"/>
            <x v="82"/>
          </reference>
        </references>
      </pivotArea>
    </format>
    <format dxfId="334">
      <pivotArea dataOnly="0" labelOnly="1" grandRow="1" outline="0" fieldPosition="0"/>
    </format>
    <format dxfId="333">
      <pivotArea dataOnly="0" labelOnly="1" outline="0" fieldPosition="0">
        <references count="2">
          <reference field="1" count="1">
            <x v="5"/>
          </reference>
          <reference field="7" count="1" selected="0">
            <x v="0"/>
          </reference>
        </references>
      </pivotArea>
    </format>
    <format dxfId="332">
      <pivotArea dataOnly="0" labelOnly="1" outline="0" fieldPosition="0">
        <references count="2">
          <reference field="1" count="1">
            <x v="3"/>
          </reference>
          <reference field="7" count="1" selected="0">
            <x v="7"/>
          </reference>
        </references>
      </pivotArea>
    </format>
    <format dxfId="331">
      <pivotArea dataOnly="0" labelOnly="1" outline="0" fieldPosition="0">
        <references count="2">
          <reference field="1" count="1">
            <x v="2"/>
          </reference>
          <reference field="7" count="1" selected="0">
            <x v="13"/>
          </reference>
        </references>
      </pivotArea>
    </format>
    <format dxfId="330">
      <pivotArea dataOnly="0" labelOnly="1" outline="0" fieldPosition="0">
        <references count="2">
          <reference field="1" count="1">
            <x v="1"/>
          </reference>
          <reference field="7" count="1" selected="0">
            <x v="21"/>
          </reference>
        </references>
      </pivotArea>
    </format>
    <format dxfId="329">
      <pivotArea dataOnly="0" labelOnly="1" outline="0" fieldPosition="0">
        <references count="2">
          <reference field="1" count="1">
            <x v="0"/>
          </reference>
          <reference field="7" count="1" selected="0">
            <x v="28"/>
          </reference>
        </references>
      </pivotArea>
    </format>
    <format dxfId="328">
      <pivotArea dataOnly="0" labelOnly="1" outline="0" fieldPosition="0">
        <references count="2">
          <reference field="1" count="1">
            <x v="7"/>
          </reference>
          <reference field="7" count="1" selected="0">
            <x v="34"/>
          </reference>
        </references>
      </pivotArea>
    </format>
    <format dxfId="327">
      <pivotArea dataOnly="0" labelOnly="1" outline="0" fieldPosition="0">
        <references count="2">
          <reference field="1" count="1">
            <x v="8"/>
          </reference>
          <reference field="7" count="1" selected="0">
            <x v="43"/>
          </reference>
        </references>
      </pivotArea>
    </format>
    <format dxfId="326">
      <pivotArea dataOnly="0" labelOnly="1" outline="0" fieldPosition="0">
        <references count="2">
          <reference field="1" count="1">
            <x v="4"/>
          </reference>
          <reference field="7" count="1" selected="0">
            <x v="51"/>
          </reference>
        </references>
      </pivotArea>
    </format>
    <format dxfId="325">
      <pivotArea dataOnly="0" labelOnly="1" outline="0" fieldPosition="0">
        <references count="2">
          <reference field="1" count="1">
            <x v="6"/>
          </reference>
          <reference field="7" count="1" selected="0">
            <x v="61"/>
          </reference>
        </references>
      </pivotArea>
    </format>
    <format dxfId="324">
      <pivotArea dataOnly="0" labelOnly="1" outline="0" fieldPosition="0">
        <references count="2">
          <reference field="1" count="1">
            <x v="9"/>
          </reference>
          <reference field="7" count="1" selected="0">
            <x v="73"/>
          </reference>
        </references>
      </pivotArea>
    </format>
    <format dxfId="323">
      <pivotArea dataOnly="0" labelOnly="1" outline="0" fieldPosition="0">
        <references count="3">
          <reference field="1" count="1" selected="0">
            <x v="5"/>
          </reference>
          <reference field="4" count="1">
            <x v="21"/>
          </reference>
          <reference field="7" count="1" selected="0">
            <x v="0"/>
          </reference>
        </references>
      </pivotArea>
    </format>
    <format dxfId="322">
      <pivotArea dataOnly="0" labelOnly="1" outline="0" fieldPosition="0">
        <references count="3">
          <reference field="1" count="1" selected="0">
            <x v="5"/>
          </reference>
          <reference field="4" count="1">
            <x v="48"/>
          </reference>
          <reference field="7" count="1" selected="0">
            <x v="1"/>
          </reference>
        </references>
      </pivotArea>
    </format>
    <format dxfId="321">
      <pivotArea dataOnly="0" labelOnly="1" outline="0" fieldPosition="0">
        <references count="3">
          <reference field="1" count="1" selected="0">
            <x v="5"/>
          </reference>
          <reference field="4" count="1">
            <x v="10"/>
          </reference>
          <reference field="7" count="1" selected="0">
            <x v="2"/>
          </reference>
        </references>
      </pivotArea>
    </format>
    <format dxfId="320">
      <pivotArea dataOnly="0" labelOnly="1" outline="0" fieldPosition="0">
        <references count="3">
          <reference field="1" count="1" selected="0">
            <x v="5"/>
          </reference>
          <reference field="4" count="1">
            <x v="76"/>
          </reference>
          <reference field="7" count="1" selected="0">
            <x v="3"/>
          </reference>
        </references>
      </pivotArea>
    </format>
    <format dxfId="319">
      <pivotArea dataOnly="0" labelOnly="1" outline="0" fieldPosition="0">
        <references count="3">
          <reference field="1" count="1" selected="0">
            <x v="5"/>
          </reference>
          <reference field="4" count="1">
            <x v="72"/>
          </reference>
          <reference field="7" count="1" selected="0">
            <x v="4"/>
          </reference>
        </references>
      </pivotArea>
    </format>
    <format dxfId="318">
      <pivotArea dataOnly="0" labelOnly="1" outline="0" fieldPosition="0">
        <references count="3">
          <reference field="1" count="1" selected="0">
            <x v="5"/>
          </reference>
          <reference field="4" count="1">
            <x v="29"/>
          </reference>
          <reference field="7" count="1" selected="0">
            <x v="5"/>
          </reference>
        </references>
      </pivotArea>
    </format>
    <format dxfId="317">
      <pivotArea dataOnly="0" labelOnly="1" outline="0" fieldPosition="0">
        <references count="3">
          <reference field="1" count="1" selected="0">
            <x v="5"/>
          </reference>
          <reference field="4" count="1">
            <x v="56"/>
          </reference>
          <reference field="7" count="1" selected="0">
            <x v="6"/>
          </reference>
        </references>
      </pivotArea>
    </format>
    <format dxfId="316">
      <pivotArea dataOnly="0" labelOnly="1" outline="0" fieldPosition="0">
        <references count="3">
          <reference field="1" count="1" selected="0">
            <x v="3"/>
          </reference>
          <reference field="4" count="1">
            <x v="1"/>
          </reference>
          <reference field="7" count="1" selected="0">
            <x v="7"/>
          </reference>
        </references>
      </pivotArea>
    </format>
    <format dxfId="315">
      <pivotArea dataOnly="0" labelOnly="1" outline="0" fieldPosition="0">
        <references count="3">
          <reference field="1" count="1" selected="0">
            <x v="3"/>
          </reference>
          <reference field="4" count="1">
            <x v="0"/>
          </reference>
          <reference field="7" count="1" selected="0">
            <x v="8"/>
          </reference>
        </references>
      </pivotArea>
    </format>
    <format dxfId="314">
      <pivotArea dataOnly="0" labelOnly="1" outline="0" fieldPosition="0">
        <references count="3">
          <reference field="1" count="1" selected="0">
            <x v="3"/>
          </reference>
          <reference field="4" count="1">
            <x v="57"/>
          </reference>
          <reference field="7" count="1" selected="0">
            <x v="9"/>
          </reference>
        </references>
      </pivotArea>
    </format>
    <format dxfId="313">
      <pivotArea dataOnly="0" labelOnly="1" outline="0" fieldPosition="0">
        <references count="3">
          <reference field="1" count="1" selected="0">
            <x v="3"/>
          </reference>
          <reference field="4" count="1">
            <x v="73"/>
          </reference>
          <reference field="7" count="1" selected="0">
            <x v="10"/>
          </reference>
        </references>
      </pivotArea>
    </format>
    <format dxfId="312">
      <pivotArea dataOnly="0" labelOnly="1" outline="0" fieldPosition="0">
        <references count="3">
          <reference field="1" count="1" selected="0">
            <x v="3"/>
          </reference>
          <reference field="4" count="1">
            <x v="52"/>
          </reference>
          <reference field="7" count="1" selected="0">
            <x v="11"/>
          </reference>
        </references>
      </pivotArea>
    </format>
    <format dxfId="311">
      <pivotArea dataOnly="0" labelOnly="1" outline="0" fieldPosition="0">
        <references count="3">
          <reference field="1" count="1" selected="0">
            <x v="3"/>
          </reference>
          <reference field="4" count="1">
            <x v="68"/>
          </reference>
          <reference field="7" count="1" selected="0">
            <x v="12"/>
          </reference>
        </references>
      </pivotArea>
    </format>
    <format dxfId="310">
      <pivotArea dataOnly="0" labelOnly="1" outline="0" fieldPosition="0">
        <references count="3">
          <reference field="1" count="1" selected="0">
            <x v="2"/>
          </reference>
          <reference field="4" count="1">
            <x v="45"/>
          </reference>
          <reference field="7" count="1" selected="0">
            <x v="13"/>
          </reference>
        </references>
      </pivotArea>
    </format>
    <format dxfId="309">
      <pivotArea dataOnly="0" labelOnly="1" outline="0" fieldPosition="0">
        <references count="3">
          <reference field="1" count="1" selected="0">
            <x v="2"/>
          </reference>
          <reference field="4" count="1">
            <x v="70"/>
          </reference>
          <reference field="7" count="1" selected="0">
            <x v="14"/>
          </reference>
        </references>
      </pivotArea>
    </format>
    <format dxfId="308">
      <pivotArea dataOnly="0" labelOnly="1" outline="0" fieldPosition="0">
        <references count="3">
          <reference field="1" count="1" selected="0">
            <x v="2"/>
          </reference>
          <reference field="4" count="1">
            <x v="44"/>
          </reference>
          <reference field="7" count="1" selected="0">
            <x v="15"/>
          </reference>
        </references>
      </pivotArea>
    </format>
    <format dxfId="307">
      <pivotArea dataOnly="0" labelOnly="1" outline="0" fieldPosition="0">
        <references count="3">
          <reference field="1" count="1" selected="0">
            <x v="2"/>
          </reference>
          <reference field="4" count="1">
            <x v="30"/>
          </reference>
          <reference field="7" count="1" selected="0">
            <x v="16"/>
          </reference>
        </references>
      </pivotArea>
    </format>
    <format dxfId="306">
      <pivotArea dataOnly="0" labelOnly="1" outline="0" fieldPosition="0">
        <references count="3">
          <reference field="1" count="1" selected="0">
            <x v="2"/>
          </reference>
          <reference field="4" count="1">
            <x v="14"/>
          </reference>
          <reference field="7" count="1" selected="0">
            <x v="17"/>
          </reference>
        </references>
      </pivotArea>
    </format>
    <format dxfId="305">
      <pivotArea dataOnly="0" labelOnly="1" outline="0" fieldPosition="0">
        <references count="3">
          <reference field="1" count="1" selected="0">
            <x v="2"/>
          </reference>
          <reference field="4" count="1">
            <x v="65"/>
          </reference>
          <reference field="7" count="1" selected="0">
            <x v="18"/>
          </reference>
        </references>
      </pivotArea>
    </format>
    <format dxfId="304">
      <pivotArea dataOnly="0" labelOnly="1" outline="0" fieldPosition="0">
        <references count="3">
          <reference field="1" count="1" selected="0">
            <x v="2"/>
          </reference>
          <reference field="4" count="1">
            <x v="2"/>
          </reference>
          <reference field="7" count="1" selected="0">
            <x v="19"/>
          </reference>
        </references>
      </pivotArea>
    </format>
    <format dxfId="303">
      <pivotArea dataOnly="0" labelOnly="1" outline="0" fieldPosition="0">
        <references count="3">
          <reference field="1" count="1" selected="0">
            <x v="2"/>
          </reference>
          <reference field="4" count="1">
            <x v="3"/>
          </reference>
          <reference field="7" count="1" selected="0">
            <x v="20"/>
          </reference>
        </references>
      </pivotArea>
    </format>
    <format dxfId="302">
      <pivotArea dataOnly="0" labelOnly="1" outline="0" fieldPosition="0">
        <references count="3">
          <reference field="1" count="1" selected="0">
            <x v="1"/>
          </reference>
          <reference field="4" count="1">
            <x v="47"/>
          </reference>
          <reference field="7" count="1" selected="0">
            <x v="21"/>
          </reference>
        </references>
      </pivotArea>
    </format>
    <format dxfId="301">
      <pivotArea dataOnly="0" labelOnly="1" outline="0" fieldPosition="0">
        <references count="3">
          <reference field="1" count="1" selected="0">
            <x v="1"/>
          </reference>
          <reference field="4" count="1">
            <x v="7"/>
          </reference>
          <reference field="7" count="1" selected="0">
            <x v="22"/>
          </reference>
        </references>
      </pivotArea>
    </format>
    <format dxfId="300">
      <pivotArea dataOnly="0" labelOnly="1" outline="0" fieldPosition="0">
        <references count="3">
          <reference field="1" count="1" selected="0">
            <x v="1"/>
          </reference>
          <reference field="4" count="1">
            <x v="61"/>
          </reference>
          <reference field="7" count="1" selected="0">
            <x v="23"/>
          </reference>
        </references>
      </pivotArea>
    </format>
    <format dxfId="299">
      <pivotArea dataOnly="0" labelOnly="1" outline="0" fieldPosition="0">
        <references count="3">
          <reference field="1" count="1" selected="0">
            <x v="1"/>
          </reference>
          <reference field="4" count="1">
            <x v="43"/>
          </reference>
          <reference field="7" count="1" selected="0">
            <x v="24"/>
          </reference>
        </references>
      </pivotArea>
    </format>
    <format dxfId="298">
      <pivotArea dataOnly="0" labelOnly="1" outline="0" fieldPosition="0">
        <references count="3">
          <reference field="1" count="1" selected="0">
            <x v="1"/>
          </reference>
          <reference field="4" count="1">
            <x v="63"/>
          </reference>
          <reference field="7" count="1" selected="0">
            <x v="25"/>
          </reference>
        </references>
      </pivotArea>
    </format>
    <format dxfId="297">
      <pivotArea dataOnly="0" labelOnly="1" outline="0" fieldPosition="0">
        <references count="3">
          <reference field="1" count="1" selected="0">
            <x v="1"/>
          </reference>
          <reference field="4" count="1">
            <x v="37"/>
          </reference>
          <reference field="7" count="1" selected="0">
            <x v="26"/>
          </reference>
        </references>
      </pivotArea>
    </format>
    <format dxfId="296">
      <pivotArea dataOnly="0" labelOnly="1" outline="0" fieldPosition="0">
        <references count="3">
          <reference field="1" count="1" selected="0">
            <x v="1"/>
          </reference>
          <reference field="4" count="1">
            <x v="79"/>
          </reference>
          <reference field="7" count="1" selected="0">
            <x v="27"/>
          </reference>
        </references>
      </pivotArea>
    </format>
    <format dxfId="295">
      <pivotArea dataOnly="0" labelOnly="1" outline="0" fieldPosition="0">
        <references count="3">
          <reference field="1" count="1" selected="0">
            <x v="0"/>
          </reference>
          <reference field="4" count="1">
            <x v="12"/>
          </reference>
          <reference field="7" count="1" selected="0">
            <x v="28"/>
          </reference>
        </references>
      </pivotArea>
    </format>
    <format dxfId="294">
      <pivotArea dataOnly="0" labelOnly="1" outline="0" fieldPosition="0">
        <references count="3">
          <reference field="1" count="1" selected="0">
            <x v="0"/>
          </reference>
          <reference field="4" count="1">
            <x v="15"/>
          </reference>
          <reference field="7" count="1" selected="0">
            <x v="29"/>
          </reference>
        </references>
      </pivotArea>
    </format>
    <format dxfId="293">
      <pivotArea dataOnly="0" labelOnly="1" outline="0" fieldPosition="0">
        <references count="3">
          <reference field="1" count="1" selected="0">
            <x v="0"/>
          </reference>
          <reference field="4" count="1">
            <x v="67"/>
          </reference>
          <reference field="7" count="1" selected="0">
            <x v="30"/>
          </reference>
        </references>
      </pivotArea>
    </format>
    <format dxfId="292">
      <pivotArea dataOnly="0" labelOnly="1" outline="0" fieldPosition="0">
        <references count="3">
          <reference field="1" count="1" selected="0">
            <x v="0"/>
          </reference>
          <reference field="4" count="1">
            <x v="60"/>
          </reference>
          <reference field="7" count="1" selected="0">
            <x v="31"/>
          </reference>
        </references>
      </pivotArea>
    </format>
    <format dxfId="291">
      <pivotArea dataOnly="0" labelOnly="1" outline="0" fieldPosition="0">
        <references count="3">
          <reference field="1" count="1" selected="0">
            <x v="0"/>
          </reference>
          <reference field="4" count="1">
            <x v="18"/>
          </reference>
          <reference field="7" count="1" selected="0">
            <x v="32"/>
          </reference>
        </references>
      </pivotArea>
    </format>
    <format dxfId="290">
      <pivotArea dataOnly="0" labelOnly="1" outline="0" fieldPosition="0">
        <references count="3">
          <reference field="1" count="1" selected="0">
            <x v="0"/>
          </reference>
          <reference field="4" count="1">
            <x v="49"/>
          </reference>
          <reference field="7" count="1" selected="0">
            <x v="33"/>
          </reference>
        </references>
      </pivotArea>
    </format>
    <format dxfId="289">
      <pivotArea dataOnly="0" labelOnly="1" outline="0" fieldPosition="0">
        <references count="3">
          <reference field="1" count="1" selected="0">
            <x v="7"/>
          </reference>
          <reference field="4" count="1">
            <x v="71"/>
          </reference>
          <reference field="7" count="1" selected="0">
            <x v="34"/>
          </reference>
        </references>
      </pivotArea>
    </format>
    <format dxfId="288">
      <pivotArea dataOnly="0" labelOnly="1" outline="0" fieldPosition="0">
        <references count="3">
          <reference field="1" count="1" selected="0">
            <x v="7"/>
          </reference>
          <reference field="4" count="1">
            <x v="58"/>
          </reference>
          <reference field="7" count="1" selected="0">
            <x v="35"/>
          </reference>
        </references>
      </pivotArea>
    </format>
    <format dxfId="287">
      <pivotArea dataOnly="0" labelOnly="1" outline="0" fieldPosition="0">
        <references count="3">
          <reference field="1" count="1" selected="0">
            <x v="7"/>
          </reference>
          <reference field="4" count="1">
            <x v="31"/>
          </reference>
          <reference field="7" count="1" selected="0">
            <x v="36"/>
          </reference>
        </references>
      </pivotArea>
    </format>
    <format dxfId="286">
      <pivotArea dataOnly="0" labelOnly="1" outline="0" fieldPosition="0">
        <references count="3">
          <reference field="1" count="1" selected="0">
            <x v="7"/>
          </reference>
          <reference field="4" count="1">
            <x v="46"/>
          </reference>
          <reference field="7" count="1" selected="0">
            <x v="37"/>
          </reference>
        </references>
      </pivotArea>
    </format>
    <format dxfId="285">
      <pivotArea dataOnly="0" labelOnly="1" outline="0" fieldPosition="0">
        <references count="3">
          <reference field="1" count="1" selected="0">
            <x v="7"/>
          </reference>
          <reference field="4" count="1">
            <x v="19"/>
          </reference>
          <reference field="7" count="1" selected="0">
            <x v="38"/>
          </reference>
        </references>
      </pivotArea>
    </format>
    <format dxfId="284">
      <pivotArea dataOnly="0" labelOnly="1" outline="0" fieldPosition="0">
        <references count="3">
          <reference field="1" count="1" selected="0">
            <x v="7"/>
          </reference>
          <reference field="4" count="1">
            <x v="39"/>
          </reference>
          <reference field="7" count="1" selected="0">
            <x v="39"/>
          </reference>
        </references>
      </pivotArea>
    </format>
    <format dxfId="283">
      <pivotArea dataOnly="0" labelOnly="1" outline="0" fieldPosition="0">
        <references count="3">
          <reference field="1" count="1" selected="0">
            <x v="7"/>
          </reference>
          <reference field="4" count="1">
            <x v="33"/>
          </reference>
          <reference field="7" count="1" selected="0">
            <x v="40"/>
          </reference>
        </references>
      </pivotArea>
    </format>
    <format dxfId="282">
      <pivotArea dataOnly="0" labelOnly="1" outline="0" fieldPosition="0">
        <references count="3">
          <reference field="1" count="1" selected="0">
            <x v="7"/>
          </reference>
          <reference field="4" count="1">
            <x v="64"/>
          </reference>
          <reference field="7" count="1" selected="0">
            <x v="41"/>
          </reference>
        </references>
      </pivotArea>
    </format>
    <format dxfId="281">
      <pivotArea dataOnly="0" labelOnly="1" outline="0" fieldPosition="0">
        <references count="3">
          <reference field="1" count="1" selected="0">
            <x v="7"/>
          </reference>
          <reference field="4" count="1">
            <x v="77"/>
          </reference>
          <reference field="7" count="1" selected="0">
            <x v="42"/>
          </reference>
        </references>
      </pivotArea>
    </format>
    <format dxfId="280">
      <pivotArea dataOnly="0" labelOnly="1" outline="0" fieldPosition="0">
        <references count="3">
          <reference field="1" count="1" selected="0">
            <x v="8"/>
          </reference>
          <reference field="4" count="1">
            <x v="34"/>
          </reference>
          <reference field="7" count="1" selected="0">
            <x v="43"/>
          </reference>
        </references>
      </pivotArea>
    </format>
    <format dxfId="279">
      <pivotArea dataOnly="0" labelOnly="1" outline="0" fieldPosition="0">
        <references count="3">
          <reference field="1" count="1" selected="0">
            <x v="8"/>
          </reference>
          <reference field="4" count="1">
            <x v="38"/>
          </reference>
          <reference field="7" count="1" selected="0">
            <x v="44"/>
          </reference>
        </references>
      </pivotArea>
    </format>
    <format dxfId="278">
      <pivotArea dataOnly="0" labelOnly="1" outline="0" fieldPosition="0">
        <references count="3">
          <reference field="1" count="1" selected="0">
            <x v="8"/>
          </reference>
          <reference field="4" count="1">
            <x v="81"/>
          </reference>
          <reference field="7" count="1" selected="0">
            <x v="45"/>
          </reference>
        </references>
      </pivotArea>
    </format>
    <format dxfId="277">
      <pivotArea dataOnly="0" labelOnly="1" outline="0" fieldPosition="0">
        <references count="3">
          <reference field="1" count="1" selected="0">
            <x v="8"/>
          </reference>
          <reference field="4" count="1">
            <x v="62"/>
          </reference>
          <reference field="7" count="1" selected="0">
            <x v="46"/>
          </reference>
        </references>
      </pivotArea>
    </format>
    <format dxfId="276">
      <pivotArea dataOnly="0" labelOnly="1" outline="0" fieldPosition="0">
        <references count="3">
          <reference field="1" count="1" selected="0">
            <x v="8"/>
          </reference>
          <reference field="4" count="1">
            <x v="28"/>
          </reference>
          <reference field="7" count="1" selected="0">
            <x v="47"/>
          </reference>
        </references>
      </pivotArea>
    </format>
    <format dxfId="275">
      <pivotArea dataOnly="0" labelOnly="1" outline="0" fieldPosition="0">
        <references count="3">
          <reference field="1" count="1" selected="0">
            <x v="8"/>
          </reference>
          <reference field="4" count="1">
            <x v="20"/>
          </reference>
          <reference field="7" count="1" selected="0">
            <x v="48"/>
          </reference>
        </references>
      </pivotArea>
    </format>
    <format dxfId="274">
      <pivotArea dataOnly="0" labelOnly="1" outline="0" fieldPosition="0">
        <references count="3">
          <reference field="1" count="1" selected="0">
            <x v="8"/>
          </reference>
          <reference field="4" count="1">
            <x v="69"/>
          </reference>
          <reference field="7" count="1" selected="0">
            <x v="49"/>
          </reference>
        </references>
      </pivotArea>
    </format>
    <format dxfId="273">
      <pivotArea dataOnly="0" labelOnly="1" outline="0" fieldPosition="0">
        <references count="3">
          <reference field="1" count="1" selected="0">
            <x v="8"/>
          </reference>
          <reference field="4" count="1">
            <x v="40"/>
          </reference>
          <reference field="7" count="1" selected="0">
            <x v="50"/>
          </reference>
        </references>
      </pivotArea>
    </format>
    <format dxfId="272">
      <pivotArea dataOnly="0" labelOnly="1" outline="0" fieldPosition="0">
        <references count="3">
          <reference field="1" count="1" selected="0">
            <x v="4"/>
          </reference>
          <reference field="4" count="1">
            <x v="8"/>
          </reference>
          <reference field="7" count="1" selected="0">
            <x v="51"/>
          </reference>
        </references>
      </pivotArea>
    </format>
    <format dxfId="271">
      <pivotArea dataOnly="0" labelOnly="1" outline="0" fieldPosition="0">
        <references count="3">
          <reference field="1" count="1" selected="0">
            <x v="4"/>
          </reference>
          <reference field="4" count="1">
            <x v="16"/>
          </reference>
          <reference field="7" count="1" selected="0">
            <x v="52"/>
          </reference>
        </references>
      </pivotArea>
    </format>
    <format dxfId="270">
      <pivotArea dataOnly="0" labelOnly="1" outline="0" fieldPosition="0">
        <references count="3">
          <reference field="1" count="1" selected="0">
            <x v="4"/>
          </reference>
          <reference field="4" count="1">
            <x v="41"/>
          </reference>
          <reference field="7" count="1" selected="0">
            <x v="53"/>
          </reference>
        </references>
      </pivotArea>
    </format>
    <format dxfId="269">
      <pivotArea dataOnly="0" labelOnly="1" outline="0" fieldPosition="0">
        <references count="3">
          <reference field="1" count="1" selected="0">
            <x v="4"/>
          </reference>
          <reference field="4" count="1">
            <x v="53"/>
          </reference>
          <reference field="7" count="1" selected="0">
            <x v="54"/>
          </reference>
        </references>
      </pivotArea>
    </format>
    <format dxfId="268">
      <pivotArea dataOnly="0" labelOnly="1" outline="0" fieldPosition="0">
        <references count="3">
          <reference field="1" count="1" selected="0">
            <x v="4"/>
          </reference>
          <reference field="4" count="1">
            <x v="17"/>
          </reference>
          <reference field="7" count="1" selected="0">
            <x v="55"/>
          </reference>
        </references>
      </pivotArea>
    </format>
    <format dxfId="267">
      <pivotArea dataOnly="0" labelOnly="1" outline="0" fieldPosition="0">
        <references count="3">
          <reference field="1" count="1" selected="0">
            <x v="4"/>
          </reference>
          <reference field="4" count="1">
            <x v="78"/>
          </reference>
          <reference field="7" count="1" selected="0">
            <x v="56"/>
          </reference>
        </references>
      </pivotArea>
    </format>
    <format dxfId="266">
      <pivotArea dataOnly="0" labelOnly="1" outline="0" fieldPosition="0">
        <references count="3">
          <reference field="1" count="1" selected="0">
            <x v="4"/>
          </reference>
          <reference field="4" count="1">
            <x v="27"/>
          </reference>
          <reference field="7" count="1" selected="0">
            <x v="57"/>
          </reference>
        </references>
      </pivotArea>
    </format>
    <format dxfId="265">
      <pivotArea dataOnly="0" labelOnly="1" outline="0" fieldPosition="0">
        <references count="3">
          <reference field="1" count="1" selected="0">
            <x v="4"/>
          </reference>
          <reference field="4" count="1">
            <x v="5"/>
          </reference>
          <reference field="7" count="1" selected="0">
            <x v="58"/>
          </reference>
        </references>
      </pivotArea>
    </format>
    <format dxfId="264">
      <pivotArea dataOnly="0" labelOnly="1" outline="0" fieldPosition="0">
        <references count="3">
          <reference field="1" count="1" selected="0">
            <x v="4"/>
          </reference>
          <reference field="4" count="1">
            <x v="6"/>
          </reference>
          <reference field="7" count="1" selected="0">
            <x v="59"/>
          </reference>
        </references>
      </pivotArea>
    </format>
    <format dxfId="263">
      <pivotArea dataOnly="0" labelOnly="1" outline="0" fieldPosition="0">
        <references count="3">
          <reference field="1" count="1" selected="0">
            <x v="4"/>
          </reference>
          <reference field="4" count="1">
            <x v="13"/>
          </reference>
          <reference field="7" count="1" selected="0">
            <x v="60"/>
          </reference>
        </references>
      </pivotArea>
    </format>
    <format dxfId="262">
      <pivotArea dataOnly="0" labelOnly="1" outline="0" fieldPosition="0">
        <references count="3">
          <reference field="1" count="1" selected="0">
            <x v="6"/>
          </reference>
          <reference field="4" count="1">
            <x v="50"/>
          </reference>
          <reference field="7" count="1" selected="0">
            <x v="61"/>
          </reference>
        </references>
      </pivotArea>
    </format>
    <format dxfId="261">
      <pivotArea dataOnly="0" labelOnly="1" outline="0" fieldPosition="0">
        <references count="3">
          <reference field="1" count="1" selected="0">
            <x v="6"/>
          </reference>
          <reference field="4" count="1">
            <x v="82"/>
          </reference>
          <reference field="7" count="1" selected="0">
            <x v="62"/>
          </reference>
        </references>
      </pivotArea>
    </format>
    <format dxfId="260">
      <pivotArea dataOnly="0" labelOnly="1" outline="0" fieldPosition="0">
        <references count="3">
          <reference field="1" count="1" selected="0">
            <x v="6"/>
          </reference>
          <reference field="4" count="1">
            <x v="75"/>
          </reference>
          <reference field="7" count="1" selected="0">
            <x v="63"/>
          </reference>
        </references>
      </pivotArea>
    </format>
    <format dxfId="259">
      <pivotArea dataOnly="0" labelOnly="1" outline="0" fieldPosition="0">
        <references count="3">
          <reference field="1" count="1" selected="0">
            <x v="6"/>
          </reference>
          <reference field="4" count="1">
            <x v="9"/>
          </reference>
          <reference field="7" count="1" selected="0">
            <x v="64"/>
          </reference>
        </references>
      </pivotArea>
    </format>
    <format dxfId="258">
      <pivotArea dataOnly="0" labelOnly="1" outline="0" fieldPosition="0">
        <references count="3">
          <reference field="1" count="1" selected="0">
            <x v="6"/>
          </reference>
          <reference field="4" count="1">
            <x v="66"/>
          </reference>
          <reference field="7" count="1" selected="0">
            <x v="65"/>
          </reference>
        </references>
      </pivotArea>
    </format>
    <format dxfId="257">
      <pivotArea dataOnly="0" labelOnly="1" outline="0" fieldPosition="0">
        <references count="3">
          <reference field="1" count="1" selected="0">
            <x v="6"/>
          </reference>
          <reference field="4" count="1">
            <x v="36"/>
          </reference>
          <reference field="7" count="1" selected="0">
            <x v="66"/>
          </reference>
        </references>
      </pivotArea>
    </format>
    <format dxfId="256">
      <pivotArea dataOnly="0" labelOnly="1" outline="0" fieldPosition="0">
        <references count="3">
          <reference field="1" count="1" selected="0">
            <x v="6"/>
          </reference>
          <reference field="4" count="1">
            <x v="23"/>
          </reference>
          <reference field="7" count="1" selected="0">
            <x v="67"/>
          </reference>
        </references>
      </pivotArea>
    </format>
    <format dxfId="255">
      <pivotArea dataOnly="0" labelOnly="1" outline="0" fieldPosition="0">
        <references count="3">
          <reference field="1" count="1" selected="0">
            <x v="6"/>
          </reference>
          <reference field="4" count="1">
            <x v="51"/>
          </reference>
          <reference field="7" count="1" selected="0">
            <x v="68"/>
          </reference>
        </references>
      </pivotArea>
    </format>
    <format dxfId="254">
      <pivotArea dataOnly="0" labelOnly="1" outline="0" fieldPosition="0">
        <references count="3">
          <reference field="1" count="1" selected="0">
            <x v="6"/>
          </reference>
          <reference field="4" count="1">
            <x v="25"/>
          </reference>
          <reference field="7" count="1" selected="0">
            <x v="69"/>
          </reference>
        </references>
      </pivotArea>
    </format>
    <format dxfId="253">
      <pivotArea dataOnly="0" labelOnly="1" outline="0" fieldPosition="0">
        <references count="3">
          <reference field="1" count="1" selected="0">
            <x v="6"/>
          </reference>
          <reference field="4" count="1">
            <x v="24"/>
          </reference>
          <reference field="7" count="1" selected="0">
            <x v="70"/>
          </reference>
        </references>
      </pivotArea>
    </format>
    <format dxfId="252">
      <pivotArea dataOnly="0" labelOnly="1" outline="0" fieldPosition="0">
        <references count="3">
          <reference field="1" count="1" selected="0">
            <x v="6"/>
          </reference>
          <reference field="4" count="1">
            <x v="22"/>
          </reference>
          <reference field="7" count="1" selected="0">
            <x v="71"/>
          </reference>
        </references>
      </pivotArea>
    </format>
    <format dxfId="251">
      <pivotArea dataOnly="0" labelOnly="1" outline="0" fieldPosition="0">
        <references count="3">
          <reference field="1" count="1" selected="0">
            <x v="6"/>
          </reference>
          <reference field="4" count="1">
            <x v="54"/>
          </reference>
          <reference field="7" count="1" selected="0">
            <x v="72"/>
          </reference>
        </references>
      </pivotArea>
    </format>
    <format dxfId="250">
      <pivotArea dataOnly="0" labelOnly="1" outline="0" fieldPosition="0">
        <references count="3">
          <reference field="1" count="1" selected="0">
            <x v="9"/>
          </reference>
          <reference field="4" count="1">
            <x v="74"/>
          </reference>
          <reference field="7" count="1" selected="0">
            <x v="73"/>
          </reference>
        </references>
      </pivotArea>
    </format>
    <format dxfId="249">
      <pivotArea dataOnly="0" labelOnly="1" outline="0" fieldPosition="0">
        <references count="3">
          <reference field="1" count="1" selected="0">
            <x v="9"/>
          </reference>
          <reference field="4" count="1">
            <x v="80"/>
          </reference>
          <reference field="7" count="1" selected="0">
            <x v="74"/>
          </reference>
        </references>
      </pivotArea>
    </format>
    <format dxfId="248">
      <pivotArea dataOnly="0" labelOnly="1" outline="0" fieldPosition="0">
        <references count="3">
          <reference field="1" count="1" selected="0">
            <x v="9"/>
          </reference>
          <reference field="4" count="1">
            <x v="59"/>
          </reference>
          <reference field="7" count="1" selected="0">
            <x v="75"/>
          </reference>
        </references>
      </pivotArea>
    </format>
    <format dxfId="247">
      <pivotArea dataOnly="0" labelOnly="1" outline="0" fieldPosition="0">
        <references count="3">
          <reference field="1" count="1" selected="0">
            <x v="9"/>
          </reference>
          <reference field="4" count="1">
            <x v="42"/>
          </reference>
          <reference field="7" count="1" selected="0">
            <x v="76"/>
          </reference>
        </references>
      </pivotArea>
    </format>
    <format dxfId="246">
      <pivotArea dataOnly="0" labelOnly="1" outline="0" fieldPosition="0">
        <references count="3">
          <reference field="1" count="1" selected="0">
            <x v="9"/>
          </reference>
          <reference field="4" count="1">
            <x v="35"/>
          </reference>
          <reference field="7" count="1" selected="0">
            <x v="77"/>
          </reference>
        </references>
      </pivotArea>
    </format>
    <format dxfId="245">
      <pivotArea dataOnly="0" labelOnly="1" outline="0" fieldPosition="0">
        <references count="3">
          <reference field="1" count="1" selected="0">
            <x v="9"/>
          </reference>
          <reference field="4" count="1">
            <x v="11"/>
          </reference>
          <reference field="7" count="1" selected="0">
            <x v="78"/>
          </reference>
        </references>
      </pivotArea>
    </format>
    <format dxfId="244">
      <pivotArea dataOnly="0" labelOnly="1" outline="0" fieldPosition="0">
        <references count="3">
          <reference field="1" count="1" selected="0">
            <x v="9"/>
          </reference>
          <reference field="4" count="1">
            <x v="32"/>
          </reference>
          <reference field="7" count="1" selected="0">
            <x v="79"/>
          </reference>
        </references>
      </pivotArea>
    </format>
    <format dxfId="243">
      <pivotArea dataOnly="0" labelOnly="1" outline="0" fieldPosition="0">
        <references count="3">
          <reference field="1" count="1" selected="0">
            <x v="9"/>
          </reference>
          <reference field="4" count="1">
            <x v="4"/>
          </reference>
          <reference field="7" count="1" selected="0">
            <x v="80"/>
          </reference>
        </references>
      </pivotArea>
    </format>
    <format dxfId="242">
      <pivotArea dataOnly="0" labelOnly="1" outline="0" fieldPosition="0">
        <references count="3">
          <reference field="1" count="1" selected="0">
            <x v="9"/>
          </reference>
          <reference field="4" count="1">
            <x v="55"/>
          </reference>
          <reference field="7" count="1" selected="0">
            <x v="81"/>
          </reference>
        </references>
      </pivotArea>
    </format>
    <format dxfId="241">
      <pivotArea dataOnly="0" labelOnly="1" outline="0" fieldPosition="0">
        <references count="3">
          <reference field="1" count="1" selected="0">
            <x v="9"/>
          </reference>
          <reference field="4" count="1">
            <x v="26"/>
          </reference>
          <reference field="7" count="1" selected="0">
            <x v="82"/>
          </reference>
        </references>
      </pivotArea>
    </format>
    <format dxfId="240">
      <pivotArea dataOnly="0" labelOnly="1" outline="0" fieldPosition="0">
        <references count="4">
          <reference field="1" count="1" selected="0">
            <x v="5"/>
          </reference>
          <reference field="2" count="1">
            <x v="5"/>
          </reference>
          <reference field="4" count="1" selected="0">
            <x v="21"/>
          </reference>
          <reference field="7" count="1" selected="0">
            <x v="0"/>
          </reference>
        </references>
      </pivotArea>
    </format>
    <format dxfId="239">
      <pivotArea dataOnly="0" labelOnly="1" outline="0" fieldPosition="0">
        <references count="4">
          <reference field="1" count="1" selected="0">
            <x v="5"/>
          </reference>
          <reference field="2" count="1">
            <x v="5"/>
          </reference>
          <reference field="4" count="1" selected="0">
            <x v="48"/>
          </reference>
          <reference field="7" count="1" selected="0">
            <x v="1"/>
          </reference>
        </references>
      </pivotArea>
    </format>
    <format dxfId="238">
      <pivotArea dataOnly="0" labelOnly="1" outline="0" fieldPosition="0">
        <references count="4">
          <reference field="1" count="1" selected="0">
            <x v="5"/>
          </reference>
          <reference field="2" count="1">
            <x v="5"/>
          </reference>
          <reference field="4" count="1" selected="0">
            <x v="10"/>
          </reference>
          <reference field="7" count="1" selected="0">
            <x v="2"/>
          </reference>
        </references>
      </pivotArea>
    </format>
    <format dxfId="237">
      <pivotArea dataOnly="0" labelOnly="1" outline="0" fieldPosition="0">
        <references count="4">
          <reference field="1" count="1" selected="0">
            <x v="5"/>
          </reference>
          <reference field="2" count="1">
            <x v="5"/>
          </reference>
          <reference field="4" count="1" selected="0">
            <x v="76"/>
          </reference>
          <reference field="7" count="1" selected="0">
            <x v="3"/>
          </reference>
        </references>
      </pivotArea>
    </format>
    <format dxfId="236">
      <pivotArea dataOnly="0" labelOnly="1" outline="0" fieldPosition="0">
        <references count="4">
          <reference field="1" count="1" selected="0">
            <x v="5"/>
          </reference>
          <reference field="2" count="1">
            <x v="5"/>
          </reference>
          <reference field="4" count="1" selected="0">
            <x v="72"/>
          </reference>
          <reference field="7" count="1" selected="0">
            <x v="4"/>
          </reference>
        </references>
      </pivotArea>
    </format>
    <format dxfId="235">
      <pivotArea dataOnly="0" labelOnly="1" outline="0" fieldPosition="0">
        <references count="4">
          <reference field="1" count="1" selected="0">
            <x v="5"/>
          </reference>
          <reference field="2" count="1">
            <x v="5"/>
          </reference>
          <reference field="4" count="1" selected="0">
            <x v="29"/>
          </reference>
          <reference field="7" count="1" selected="0">
            <x v="5"/>
          </reference>
        </references>
      </pivotArea>
    </format>
    <format dxfId="234">
      <pivotArea dataOnly="0" labelOnly="1" outline="0" fieldPosition="0">
        <references count="4">
          <reference field="1" count="1" selected="0">
            <x v="5"/>
          </reference>
          <reference field="2" count="1">
            <x v="5"/>
          </reference>
          <reference field="4" count="1" selected="0">
            <x v="56"/>
          </reference>
          <reference field="7" count="1" selected="0">
            <x v="6"/>
          </reference>
        </references>
      </pivotArea>
    </format>
    <format dxfId="233">
      <pivotArea dataOnly="0" labelOnly="1" outline="0" fieldPosition="0">
        <references count="4">
          <reference field="1" count="1" selected="0">
            <x v="3"/>
          </reference>
          <reference field="2" count="1">
            <x v="1"/>
          </reference>
          <reference field="4" count="1" selected="0">
            <x v="1"/>
          </reference>
          <reference field="7" count="1" selected="0">
            <x v="7"/>
          </reference>
        </references>
      </pivotArea>
    </format>
    <format dxfId="232">
      <pivotArea dataOnly="0" labelOnly="1" outline="0" fieldPosition="0">
        <references count="4">
          <reference field="1" count="1" selected="0">
            <x v="3"/>
          </reference>
          <reference field="2" count="1">
            <x v="1"/>
          </reference>
          <reference field="4" count="1" selected="0">
            <x v="0"/>
          </reference>
          <reference field="7" count="1" selected="0">
            <x v="8"/>
          </reference>
        </references>
      </pivotArea>
    </format>
    <format dxfId="231">
      <pivotArea dataOnly="0" labelOnly="1" outline="0" fieldPosition="0">
        <references count="4">
          <reference field="1" count="1" selected="0">
            <x v="3"/>
          </reference>
          <reference field="2" count="1">
            <x v="1"/>
          </reference>
          <reference field="4" count="1" selected="0">
            <x v="57"/>
          </reference>
          <reference field="7" count="1" selected="0">
            <x v="9"/>
          </reference>
        </references>
      </pivotArea>
    </format>
    <format dxfId="230">
      <pivotArea dataOnly="0" labelOnly="1" outline="0" fieldPosition="0">
        <references count="4">
          <reference field="1" count="1" selected="0">
            <x v="3"/>
          </reference>
          <reference field="2" count="1">
            <x v="1"/>
          </reference>
          <reference field="4" count="1" selected="0">
            <x v="73"/>
          </reference>
          <reference field="7" count="1" selected="0">
            <x v="10"/>
          </reference>
        </references>
      </pivotArea>
    </format>
    <format dxfId="229">
      <pivotArea dataOnly="0" labelOnly="1" outline="0" fieldPosition="0">
        <references count="4">
          <reference field="1" count="1" selected="0">
            <x v="3"/>
          </reference>
          <reference field="2" count="1">
            <x v="1"/>
          </reference>
          <reference field="4" count="1" selected="0">
            <x v="52"/>
          </reference>
          <reference field="7" count="1" selected="0">
            <x v="11"/>
          </reference>
        </references>
      </pivotArea>
    </format>
    <format dxfId="228">
      <pivotArea dataOnly="0" labelOnly="1" outline="0" fieldPosition="0">
        <references count="4">
          <reference field="1" count="1" selected="0">
            <x v="3"/>
          </reference>
          <reference field="2" count="1">
            <x v="1"/>
          </reference>
          <reference field="4" count="1" selected="0">
            <x v="68"/>
          </reference>
          <reference field="7" count="1" selected="0">
            <x v="12"/>
          </reference>
        </references>
      </pivotArea>
    </format>
    <format dxfId="227">
      <pivotArea dataOnly="0" labelOnly="1" outline="0" fieldPosition="0">
        <references count="4">
          <reference field="1" count="1" selected="0">
            <x v="2"/>
          </reference>
          <reference field="2" count="1">
            <x v="9"/>
          </reference>
          <reference field="4" count="1" selected="0">
            <x v="45"/>
          </reference>
          <reference field="7" count="1" selected="0">
            <x v="13"/>
          </reference>
        </references>
      </pivotArea>
    </format>
    <format dxfId="226">
      <pivotArea dataOnly="0" labelOnly="1" outline="0" fieldPosition="0">
        <references count="4">
          <reference field="1" count="1" selected="0">
            <x v="2"/>
          </reference>
          <reference field="2" count="1">
            <x v="9"/>
          </reference>
          <reference field="4" count="1" selected="0">
            <x v="70"/>
          </reference>
          <reference field="7" count="1" selected="0">
            <x v="14"/>
          </reference>
        </references>
      </pivotArea>
    </format>
    <format dxfId="225">
      <pivotArea dataOnly="0" labelOnly="1" outline="0" fieldPosition="0">
        <references count="4">
          <reference field="1" count="1" selected="0">
            <x v="2"/>
          </reference>
          <reference field="2" count="1">
            <x v="9"/>
          </reference>
          <reference field="4" count="1" selected="0">
            <x v="44"/>
          </reference>
          <reference field="7" count="1" selected="0">
            <x v="15"/>
          </reference>
        </references>
      </pivotArea>
    </format>
    <format dxfId="224">
      <pivotArea dataOnly="0" labelOnly="1" outline="0" fieldPosition="0">
        <references count="4">
          <reference field="1" count="1" selected="0">
            <x v="2"/>
          </reference>
          <reference field="2" count="1">
            <x v="9"/>
          </reference>
          <reference field="4" count="1" selected="0">
            <x v="30"/>
          </reference>
          <reference field="7" count="1" selected="0">
            <x v="16"/>
          </reference>
        </references>
      </pivotArea>
    </format>
    <format dxfId="223">
      <pivotArea dataOnly="0" labelOnly="1" outline="0" fieldPosition="0">
        <references count="4">
          <reference field="1" count="1" selected="0">
            <x v="2"/>
          </reference>
          <reference field="2" count="1">
            <x v="9"/>
          </reference>
          <reference field="4" count="1" selected="0">
            <x v="14"/>
          </reference>
          <reference field="7" count="1" selected="0">
            <x v="17"/>
          </reference>
        </references>
      </pivotArea>
    </format>
    <format dxfId="222">
      <pivotArea dataOnly="0" labelOnly="1" outline="0" fieldPosition="0">
        <references count="4">
          <reference field="1" count="1" selected="0">
            <x v="2"/>
          </reference>
          <reference field="2" count="1">
            <x v="9"/>
          </reference>
          <reference field="4" count="1" selected="0">
            <x v="65"/>
          </reference>
          <reference field="7" count="1" selected="0">
            <x v="18"/>
          </reference>
        </references>
      </pivotArea>
    </format>
    <format dxfId="221">
      <pivotArea dataOnly="0" labelOnly="1" outline="0" fieldPosition="0">
        <references count="4">
          <reference field="1" count="1" selected="0">
            <x v="2"/>
          </reference>
          <reference field="2" count="1">
            <x v="9"/>
          </reference>
          <reference field="4" count="1" selected="0">
            <x v="2"/>
          </reference>
          <reference field="7" count="1" selected="0">
            <x v="19"/>
          </reference>
        </references>
      </pivotArea>
    </format>
    <format dxfId="220">
      <pivotArea dataOnly="0" labelOnly="1" outline="0" fieldPosition="0">
        <references count="4">
          <reference field="1" count="1" selected="0">
            <x v="2"/>
          </reference>
          <reference field="2" count="1">
            <x v="9"/>
          </reference>
          <reference field="4" count="1" selected="0">
            <x v="3"/>
          </reference>
          <reference field="7" count="1" selected="0">
            <x v="20"/>
          </reference>
        </references>
      </pivotArea>
    </format>
    <format dxfId="219">
      <pivotArea dataOnly="0" labelOnly="1" outline="0" fieldPosition="0">
        <references count="4">
          <reference field="1" count="1" selected="0">
            <x v="1"/>
          </reference>
          <reference field="2" count="1">
            <x v="3"/>
          </reference>
          <reference field="4" count="1" selected="0">
            <x v="47"/>
          </reference>
          <reference field="7" count="1" selected="0">
            <x v="21"/>
          </reference>
        </references>
      </pivotArea>
    </format>
    <format dxfId="218">
      <pivotArea dataOnly="0" labelOnly="1" outline="0" fieldPosition="0">
        <references count="4">
          <reference field="1" count="1" selected="0">
            <x v="1"/>
          </reference>
          <reference field="2" count="1">
            <x v="3"/>
          </reference>
          <reference field="4" count="1" selected="0">
            <x v="7"/>
          </reference>
          <reference field="7" count="1" selected="0">
            <x v="22"/>
          </reference>
        </references>
      </pivotArea>
    </format>
    <format dxfId="217">
      <pivotArea dataOnly="0" labelOnly="1" outline="0" fieldPosition="0">
        <references count="4">
          <reference field="1" count="1" selected="0">
            <x v="1"/>
          </reference>
          <reference field="2" count="1">
            <x v="3"/>
          </reference>
          <reference field="4" count="1" selected="0">
            <x v="61"/>
          </reference>
          <reference field="7" count="1" selected="0">
            <x v="23"/>
          </reference>
        </references>
      </pivotArea>
    </format>
    <format dxfId="216">
      <pivotArea dataOnly="0" labelOnly="1" outline="0" fieldPosition="0">
        <references count="4">
          <reference field="1" count="1" selected="0">
            <x v="1"/>
          </reference>
          <reference field="2" count="1">
            <x v="3"/>
          </reference>
          <reference field="4" count="1" selected="0">
            <x v="43"/>
          </reference>
          <reference field="7" count="1" selected="0">
            <x v="24"/>
          </reference>
        </references>
      </pivotArea>
    </format>
    <format dxfId="215">
      <pivotArea dataOnly="0" labelOnly="1" outline="0" fieldPosition="0">
        <references count="4">
          <reference field="1" count="1" selected="0">
            <x v="1"/>
          </reference>
          <reference field="2" count="1">
            <x v="3"/>
          </reference>
          <reference field="4" count="1" selected="0">
            <x v="63"/>
          </reference>
          <reference field="7" count="1" selected="0">
            <x v="25"/>
          </reference>
        </references>
      </pivotArea>
    </format>
    <format dxfId="214">
      <pivotArea dataOnly="0" labelOnly="1" outline="0" fieldPosition="0">
        <references count="4">
          <reference field="1" count="1" selected="0">
            <x v="1"/>
          </reference>
          <reference field="2" count="1">
            <x v="3"/>
          </reference>
          <reference field="4" count="1" selected="0">
            <x v="37"/>
          </reference>
          <reference field="7" count="1" selected="0">
            <x v="26"/>
          </reference>
        </references>
      </pivotArea>
    </format>
    <format dxfId="213">
      <pivotArea dataOnly="0" labelOnly="1" outline="0" fieldPosition="0">
        <references count="4">
          <reference field="1" count="1" selected="0">
            <x v="1"/>
          </reference>
          <reference field="2" count="1">
            <x v="3"/>
          </reference>
          <reference field="4" count="1" selected="0">
            <x v="79"/>
          </reference>
          <reference field="7" count="1" selected="0">
            <x v="27"/>
          </reference>
        </references>
      </pivotArea>
    </format>
    <format dxfId="212">
      <pivotArea dataOnly="0" labelOnly="1" outline="0" fieldPosition="0">
        <references count="4">
          <reference field="1" count="1" selected="0">
            <x v="0"/>
          </reference>
          <reference field="2" count="1">
            <x v="2"/>
          </reference>
          <reference field="4" count="1" selected="0">
            <x v="12"/>
          </reference>
          <reference field="7" count="1" selected="0">
            <x v="28"/>
          </reference>
        </references>
      </pivotArea>
    </format>
    <format dxfId="211">
      <pivotArea dataOnly="0" labelOnly="1" outline="0" fieldPosition="0">
        <references count="4">
          <reference field="1" count="1" selected="0">
            <x v="0"/>
          </reference>
          <reference field="2" count="1">
            <x v="2"/>
          </reference>
          <reference field="4" count="1" selected="0">
            <x v="15"/>
          </reference>
          <reference field="7" count="1" selected="0">
            <x v="29"/>
          </reference>
        </references>
      </pivotArea>
    </format>
    <format dxfId="210">
      <pivotArea dataOnly="0" labelOnly="1" outline="0" fieldPosition="0">
        <references count="4">
          <reference field="1" count="1" selected="0">
            <x v="0"/>
          </reference>
          <reference field="2" count="1">
            <x v="2"/>
          </reference>
          <reference field="4" count="1" selected="0">
            <x v="67"/>
          </reference>
          <reference field="7" count="1" selected="0">
            <x v="30"/>
          </reference>
        </references>
      </pivotArea>
    </format>
    <format dxfId="209">
      <pivotArea dataOnly="0" labelOnly="1" outline="0" fieldPosition="0">
        <references count="4">
          <reference field="1" count="1" selected="0">
            <x v="0"/>
          </reference>
          <reference field="2" count="1">
            <x v="2"/>
          </reference>
          <reference field="4" count="1" selected="0">
            <x v="60"/>
          </reference>
          <reference field="7" count="1" selected="0">
            <x v="31"/>
          </reference>
        </references>
      </pivotArea>
    </format>
    <format dxfId="208">
      <pivotArea dataOnly="0" labelOnly="1" outline="0" fieldPosition="0">
        <references count="4">
          <reference field="1" count="1" selected="0">
            <x v="0"/>
          </reference>
          <reference field="2" count="1">
            <x v="2"/>
          </reference>
          <reference field="4" count="1" selected="0">
            <x v="18"/>
          </reference>
          <reference field="7" count="1" selected="0">
            <x v="32"/>
          </reference>
        </references>
      </pivotArea>
    </format>
    <format dxfId="207">
      <pivotArea dataOnly="0" labelOnly="1" outline="0" fieldPosition="0">
        <references count="4">
          <reference field="1" count="1" selected="0">
            <x v="0"/>
          </reference>
          <reference field="2" count="1">
            <x v="2"/>
          </reference>
          <reference field="4" count="1" selected="0">
            <x v="49"/>
          </reference>
          <reference field="7" count="1" selected="0">
            <x v="33"/>
          </reference>
        </references>
      </pivotArea>
    </format>
    <format dxfId="206">
      <pivotArea dataOnly="0" labelOnly="1" outline="0" fieldPosition="0">
        <references count="4">
          <reference field="1" count="1" selected="0">
            <x v="7"/>
          </reference>
          <reference field="2" count="1">
            <x v="4"/>
          </reference>
          <reference field="4" count="1" selected="0">
            <x v="71"/>
          </reference>
          <reference field="7" count="1" selected="0">
            <x v="34"/>
          </reference>
        </references>
      </pivotArea>
    </format>
    <format dxfId="205">
      <pivotArea dataOnly="0" labelOnly="1" outline="0" fieldPosition="0">
        <references count="4">
          <reference field="1" count="1" selected="0">
            <x v="7"/>
          </reference>
          <reference field="2" count="1">
            <x v="4"/>
          </reference>
          <reference field="4" count="1" selected="0">
            <x v="58"/>
          </reference>
          <reference field="7" count="1" selected="0">
            <x v="35"/>
          </reference>
        </references>
      </pivotArea>
    </format>
    <format dxfId="204">
      <pivotArea dataOnly="0" labelOnly="1" outline="0" fieldPosition="0">
        <references count="4">
          <reference field="1" count="1" selected="0">
            <x v="7"/>
          </reference>
          <reference field="2" count="1">
            <x v="4"/>
          </reference>
          <reference field="4" count="1" selected="0">
            <x v="31"/>
          </reference>
          <reference field="7" count="1" selected="0">
            <x v="36"/>
          </reference>
        </references>
      </pivotArea>
    </format>
    <format dxfId="203">
      <pivotArea dataOnly="0" labelOnly="1" outline="0" fieldPosition="0">
        <references count="4">
          <reference field="1" count="1" selected="0">
            <x v="7"/>
          </reference>
          <reference field="2" count="1">
            <x v="4"/>
          </reference>
          <reference field="4" count="1" selected="0">
            <x v="46"/>
          </reference>
          <reference field="7" count="1" selected="0">
            <x v="37"/>
          </reference>
        </references>
      </pivotArea>
    </format>
    <format dxfId="202">
      <pivotArea dataOnly="0" labelOnly="1" outline="0" fieldPosition="0">
        <references count="4">
          <reference field="1" count="1" selected="0">
            <x v="7"/>
          </reference>
          <reference field="2" count="1">
            <x v="4"/>
          </reference>
          <reference field="4" count="1" selected="0">
            <x v="19"/>
          </reference>
          <reference field="7" count="1" selected="0">
            <x v="38"/>
          </reference>
        </references>
      </pivotArea>
    </format>
    <format dxfId="201">
      <pivotArea dataOnly="0" labelOnly="1" outline="0" fieldPosition="0">
        <references count="4">
          <reference field="1" count="1" selected="0">
            <x v="7"/>
          </reference>
          <reference field="2" count="1">
            <x v="4"/>
          </reference>
          <reference field="4" count="1" selected="0">
            <x v="39"/>
          </reference>
          <reference field="7" count="1" selected="0">
            <x v="39"/>
          </reference>
        </references>
      </pivotArea>
    </format>
    <format dxfId="200">
      <pivotArea dataOnly="0" labelOnly="1" outline="0" fieldPosition="0">
        <references count="4">
          <reference field="1" count="1" selected="0">
            <x v="7"/>
          </reference>
          <reference field="2" count="1">
            <x v="4"/>
          </reference>
          <reference field="4" count="1" selected="0">
            <x v="33"/>
          </reference>
          <reference field="7" count="1" selected="0">
            <x v="40"/>
          </reference>
        </references>
      </pivotArea>
    </format>
    <format dxfId="199">
      <pivotArea dataOnly="0" labelOnly="1" outline="0" fieldPosition="0">
        <references count="4">
          <reference field="1" count="1" selected="0">
            <x v="7"/>
          </reference>
          <reference field="2" count="1">
            <x v="4"/>
          </reference>
          <reference field="4" count="1" selected="0">
            <x v="64"/>
          </reference>
          <reference field="7" count="1" selected="0">
            <x v="41"/>
          </reference>
        </references>
      </pivotArea>
    </format>
    <format dxfId="198">
      <pivotArea dataOnly="0" labelOnly="1" outline="0" fieldPosition="0">
        <references count="4">
          <reference field="1" count="1" selected="0">
            <x v="7"/>
          </reference>
          <reference field="2" count="1">
            <x v="4"/>
          </reference>
          <reference field="4" count="1" selected="0">
            <x v="77"/>
          </reference>
          <reference field="7" count="1" selected="0">
            <x v="42"/>
          </reference>
        </references>
      </pivotArea>
    </format>
    <format dxfId="197">
      <pivotArea dataOnly="0" labelOnly="1" outline="0" fieldPosition="0">
        <references count="4">
          <reference field="1" count="1" selected="0">
            <x v="8"/>
          </reference>
          <reference field="2" count="1">
            <x v="7"/>
          </reference>
          <reference field="4" count="1" selected="0">
            <x v="34"/>
          </reference>
          <reference field="7" count="1" selected="0">
            <x v="43"/>
          </reference>
        </references>
      </pivotArea>
    </format>
    <format dxfId="196">
      <pivotArea dataOnly="0" labelOnly="1" outline="0" fieldPosition="0">
        <references count="4">
          <reference field="1" count="1" selected="0">
            <x v="8"/>
          </reference>
          <reference field="2" count="1">
            <x v="7"/>
          </reference>
          <reference field="4" count="1" selected="0">
            <x v="38"/>
          </reference>
          <reference field="7" count="1" selected="0">
            <x v="44"/>
          </reference>
        </references>
      </pivotArea>
    </format>
    <format dxfId="195">
      <pivotArea dataOnly="0" labelOnly="1" outline="0" fieldPosition="0">
        <references count="4">
          <reference field="1" count="1" selected="0">
            <x v="8"/>
          </reference>
          <reference field="2" count="1">
            <x v="7"/>
          </reference>
          <reference field="4" count="1" selected="0">
            <x v="81"/>
          </reference>
          <reference field="7" count="1" selected="0">
            <x v="45"/>
          </reference>
        </references>
      </pivotArea>
    </format>
    <format dxfId="194">
      <pivotArea dataOnly="0" labelOnly="1" outline="0" fieldPosition="0">
        <references count="4">
          <reference field="1" count="1" selected="0">
            <x v="8"/>
          </reference>
          <reference field="2" count="1">
            <x v="7"/>
          </reference>
          <reference field="4" count="1" selected="0">
            <x v="62"/>
          </reference>
          <reference field="7" count="1" selected="0">
            <x v="46"/>
          </reference>
        </references>
      </pivotArea>
    </format>
    <format dxfId="193">
      <pivotArea dataOnly="0" labelOnly="1" outline="0" fieldPosition="0">
        <references count="4">
          <reference field="1" count="1" selected="0">
            <x v="8"/>
          </reference>
          <reference field="2" count="1">
            <x v="7"/>
          </reference>
          <reference field="4" count="1" selected="0">
            <x v="28"/>
          </reference>
          <reference field="7" count="1" selected="0">
            <x v="47"/>
          </reference>
        </references>
      </pivotArea>
    </format>
    <format dxfId="192">
      <pivotArea dataOnly="0" labelOnly="1" outline="0" fieldPosition="0">
        <references count="4">
          <reference field="1" count="1" selected="0">
            <x v="8"/>
          </reference>
          <reference field="2" count="1">
            <x v="7"/>
          </reference>
          <reference field="4" count="1" selected="0">
            <x v="20"/>
          </reference>
          <reference field="7" count="1" selected="0">
            <x v="48"/>
          </reference>
        </references>
      </pivotArea>
    </format>
    <format dxfId="191">
      <pivotArea dataOnly="0" labelOnly="1" outline="0" fieldPosition="0">
        <references count="4">
          <reference field="1" count="1" selected="0">
            <x v="8"/>
          </reference>
          <reference field="2" count="1">
            <x v="7"/>
          </reference>
          <reference field="4" count="1" selected="0">
            <x v="69"/>
          </reference>
          <reference field="7" count="1" selected="0">
            <x v="49"/>
          </reference>
        </references>
      </pivotArea>
    </format>
    <format dxfId="190">
      <pivotArea dataOnly="0" labelOnly="1" outline="0" fieldPosition="0">
        <references count="4">
          <reference field="1" count="1" selected="0">
            <x v="8"/>
          </reference>
          <reference field="2" count="1">
            <x v="7"/>
          </reference>
          <reference field="4" count="1" selected="0">
            <x v="40"/>
          </reference>
          <reference field="7" count="1" selected="0">
            <x v="50"/>
          </reference>
        </references>
      </pivotArea>
    </format>
    <format dxfId="189">
      <pivotArea dataOnly="0" labelOnly="1" outline="0" fieldPosition="0">
        <references count="4">
          <reference field="1" count="1" selected="0">
            <x v="4"/>
          </reference>
          <reference field="2" count="1">
            <x v="6"/>
          </reference>
          <reference field="4" count="1" selected="0">
            <x v="8"/>
          </reference>
          <reference field="7" count="1" selected="0">
            <x v="51"/>
          </reference>
        </references>
      </pivotArea>
    </format>
    <format dxfId="188">
      <pivotArea dataOnly="0" labelOnly="1" outline="0" fieldPosition="0">
        <references count="4">
          <reference field="1" count="1" selected="0">
            <x v="4"/>
          </reference>
          <reference field="2" count="1">
            <x v="6"/>
          </reference>
          <reference field="4" count="1" selected="0">
            <x v="16"/>
          </reference>
          <reference field="7" count="1" selected="0">
            <x v="52"/>
          </reference>
        </references>
      </pivotArea>
    </format>
    <format dxfId="187">
      <pivotArea dataOnly="0" labelOnly="1" outline="0" fieldPosition="0">
        <references count="4">
          <reference field="1" count="1" selected="0">
            <x v="4"/>
          </reference>
          <reference field="2" count="1">
            <x v="6"/>
          </reference>
          <reference field="4" count="1" selected="0">
            <x v="41"/>
          </reference>
          <reference field="7" count="1" selected="0">
            <x v="53"/>
          </reference>
        </references>
      </pivotArea>
    </format>
    <format dxfId="186">
      <pivotArea dataOnly="0" labelOnly="1" outline="0" fieldPosition="0">
        <references count="4">
          <reference field="1" count="1" selected="0">
            <x v="4"/>
          </reference>
          <reference field="2" count="1">
            <x v="6"/>
          </reference>
          <reference field="4" count="1" selected="0">
            <x v="53"/>
          </reference>
          <reference field="7" count="1" selected="0">
            <x v="54"/>
          </reference>
        </references>
      </pivotArea>
    </format>
    <format dxfId="185">
      <pivotArea dataOnly="0" labelOnly="1" outline="0" fieldPosition="0">
        <references count="4">
          <reference field="1" count="1" selected="0">
            <x v="4"/>
          </reference>
          <reference field="2" count="1">
            <x v="6"/>
          </reference>
          <reference field="4" count="1" selected="0">
            <x v="17"/>
          </reference>
          <reference field="7" count="1" selected="0">
            <x v="55"/>
          </reference>
        </references>
      </pivotArea>
    </format>
    <format dxfId="184">
      <pivotArea dataOnly="0" labelOnly="1" outline="0" fieldPosition="0">
        <references count="4">
          <reference field="1" count="1" selected="0">
            <x v="4"/>
          </reference>
          <reference field="2" count="1">
            <x v="6"/>
          </reference>
          <reference field="4" count="1" selected="0">
            <x v="78"/>
          </reference>
          <reference field="7" count="1" selected="0">
            <x v="56"/>
          </reference>
        </references>
      </pivotArea>
    </format>
    <format dxfId="183">
      <pivotArea dataOnly="0" labelOnly="1" outline="0" fieldPosition="0">
        <references count="4">
          <reference field="1" count="1" selected="0">
            <x v="4"/>
          </reference>
          <reference field="2" count="1">
            <x v="6"/>
          </reference>
          <reference field="4" count="1" selected="0">
            <x v="27"/>
          </reference>
          <reference field="7" count="1" selected="0">
            <x v="57"/>
          </reference>
        </references>
      </pivotArea>
    </format>
    <format dxfId="182">
      <pivotArea dataOnly="0" labelOnly="1" outline="0" fieldPosition="0">
        <references count="4">
          <reference field="1" count="1" selected="0">
            <x v="4"/>
          </reference>
          <reference field="2" count="1">
            <x v="6"/>
          </reference>
          <reference field="4" count="1" selected="0">
            <x v="5"/>
          </reference>
          <reference field="7" count="1" selected="0">
            <x v="58"/>
          </reference>
        </references>
      </pivotArea>
    </format>
    <format dxfId="181">
      <pivotArea dataOnly="0" labelOnly="1" outline="0" fieldPosition="0">
        <references count="4">
          <reference field="1" count="1" selected="0">
            <x v="4"/>
          </reference>
          <reference field="2" count="1">
            <x v="6"/>
          </reference>
          <reference field="4" count="1" selected="0">
            <x v="6"/>
          </reference>
          <reference field="7" count="1" selected="0">
            <x v="59"/>
          </reference>
        </references>
      </pivotArea>
    </format>
    <format dxfId="180">
      <pivotArea dataOnly="0" labelOnly="1" outline="0" fieldPosition="0">
        <references count="4">
          <reference field="1" count="1" selected="0">
            <x v="4"/>
          </reference>
          <reference field="2" count="1">
            <x v="6"/>
          </reference>
          <reference field="4" count="1" selected="0">
            <x v="13"/>
          </reference>
          <reference field="7" count="1" selected="0">
            <x v="60"/>
          </reference>
        </references>
      </pivotArea>
    </format>
    <format dxfId="179">
      <pivotArea dataOnly="0" labelOnly="1" outline="0" fieldPosition="0">
        <references count="4">
          <reference field="1" count="1" selected="0">
            <x v="6"/>
          </reference>
          <reference field="2" count="1">
            <x v="8"/>
          </reference>
          <reference field="4" count="1" selected="0">
            <x v="50"/>
          </reference>
          <reference field="7" count="1" selected="0">
            <x v="61"/>
          </reference>
        </references>
      </pivotArea>
    </format>
    <format dxfId="178">
      <pivotArea dataOnly="0" labelOnly="1" outline="0" fieldPosition="0">
        <references count="4">
          <reference field="1" count="1" selected="0">
            <x v="6"/>
          </reference>
          <reference field="2" count="1">
            <x v="8"/>
          </reference>
          <reference field="4" count="1" selected="0">
            <x v="82"/>
          </reference>
          <reference field="7" count="1" selected="0">
            <x v="62"/>
          </reference>
        </references>
      </pivotArea>
    </format>
    <format dxfId="177">
      <pivotArea dataOnly="0" labelOnly="1" outline="0" fieldPosition="0">
        <references count="4">
          <reference field="1" count="1" selected="0">
            <x v="6"/>
          </reference>
          <reference field="2" count="1">
            <x v="8"/>
          </reference>
          <reference field="4" count="1" selected="0">
            <x v="75"/>
          </reference>
          <reference field="7" count="1" selected="0">
            <x v="63"/>
          </reference>
        </references>
      </pivotArea>
    </format>
    <format dxfId="176">
      <pivotArea dataOnly="0" labelOnly="1" outline="0" fieldPosition="0">
        <references count="4">
          <reference field="1" count="1" selected="0">
            <x v="6"/>
          </reference>
          <reference field="2" count="1">
            <x v="8"/>
          </reference>
          <reference field="4" count="1" selected="0">
            <x v="9"/>
          </reference>
          <reference field="7" count="1" selected="0">
            <x v="64"/>
          </reference>
        </references>
      </pivotArea>
    </format>
    <format dxfId="175">
      <pivotArea dataOnly="0" labelOnly="1" outline="0" fieldPosition="0">
        <references count="4">
          <reference field="1" count="1" selected="0">
            <x v="6"/>
          </reference>
          <reference field="2" count="1">
            <x v="8"/>
          </reference>
          <reference field="4" count="1" selected="0">
            <x v="66"/>
          </reference>
          <reference field="7" count="1" selected="0">
            <x v="65"/>
          </reference>
        </references>
      </pivotArea>
    </format>
    <format dxfId="174">
      <pivotArea dataOnly="0" labelOnly="1" outline="0" fieldPosition="0">
        <references count="4">
          <reference field="1" count="1" selected="0">
            <x v="6"/>
          </reference>
          <reference field="2" count="1">
            <x v="8"/>
          </reference>
          <reference field="4" count="1" selected="0">
            <x v="36"/>
          </reference>
          <reference field="7" count="1" selected="0">
            <x v="66"/>
          </reference>
        </references>
      </pivotArea>
    </format>
    <format dxfId="173">
      <pivotArea dataOnly="0" labelOnly="1" outline="0" fieldPosition="0">
        <references count="4">
          <reference field="1" count="1" selected="0">
            <x v="6"/>
          </reference>
          <reference field="2" count="1">
            <x v="8"/>
          </reference>
          <reference field="4" count="1" selected="0">
            <x v="23"/>
          </reference>
          <reference field="7" count="1" selected="0">
            <x v="67"/>
          </reference>
        </references>
      </pivotArea>
    </format>
    <format dxfId="172">
      <pivotArea dataOnly="0" labelOnly="1" outline="0" fieldPosition="0">
        <references count="4">
          <reference field="1" count="1" selected="0">
            <x v="6"/>
          </reference>
          <reference field="2" count="1">
            <x v="8"/>
          </reference>
          <reference field="4" count="1" selected="0">
            <x v="51"/>
          </reference>
          <reference field="7" count="1" selected="0">
            <x v="68"/>
          </reference>
        </references>
      </pivotArea>
    </format>
    <format dxfId="171">
      <pivotArea dataOnly="0" labelOnly="1" outline="0" fieldPosition="0">
        <references count="4">
          <reference field="1" count="1" selected="0">
            <x v="6"/>
          </reference>
          <reference field="2" count="1">
            <x v="8"/>
          </reference>
          <reference field="4" count="1" selected="0">
            <x v="25"/>
          </reference>
          <reference field="7" count="1" selected="0">
            <x v="69"/>
          </reference>
        </references>
      </pivotArea>
    </format>
    <format dxfId="170">
      <pivotArea dataOnly="0" labelOnly="1" outline="0" fieldPosition="0">
        <references count="4">
          <reference field="1" count="1" selected="0">
            <x v="6"/>
          </reference>
          <reference field="2" count="1">
            <x v="8"/>
          </reference>
          <reference field="4" count="1" selected="0">
            <x v="24"/>
          </reference>
          <reference field="7" count="1" selected="0">
            <x v="70"/>
          </reference>
        </references>
      </pivotArea>
    </format>
    <format dxfId="169">
      <pivotArea dataOnly="0" labelOnly="1" outline="0" fieldPosition="0">
        <references count="4">
          <reference field="1" count="1" selected="0">
            <x v="6"/>
          </reference>
          <reference field="2" count="1">
            <x v="8"/>
          </reference>
          <reference field="4" count="1" selected="0">
            <x v="22"/>
          </reference>
          <reference field="7" count="1" selected="0">
            <x v="71"/>
          </reference>
        </references>
      </pivotArea>
    </format>
    <format dxfId="168">
      <pivotArea dataOnly="0" labelOnly="1" outline="0" fieldPosition="0">
        <references count="4">
          <reference field="1" count="1" selected="0">
            <x v="6"/>
          </reference>
          <reference field="2" count="1">
            <x v="8"/>
          </reference>
          <reference field="4" count="1" selected="0">
            <x v="54"/>
          </reference>
          <reference field="7" count="1" selected="0">
            <x v="72"/>
          </reference>
        </references>
      </pivotArea>
    </format>
    <format dxfId="167">
      <pivotArea dataOnly="0" labelOnly="1" outline="0" fieldPosition="0">
        <references count="4">
          <reference field="1" count="1" selected="0">
            <x v="9"/>
          </reference>
          <reference field="2" count="1">
            <x v="0"/>
          </reference>
          <reference field="4" count="1" selected="0">
            <x v="74"/>
          </reference>
          <reference field="7" count="1" selected="0">
            <x v="73"/>
          </reference>
        </references>
      </pivotArea>
    </format>
    <format dxfId="166">
      <pivotArea dataOnly="0" labelOnly="1" outline="0" fieldPosition="0">
        <references count="4">
          <reference field="1" count="1" selected="0">
            <x v="9"/>
          </reference>
          <reference field="2" count="1">
            <x v="0"/>
          </reference>
          <reference field="4" count="1" selected="0">
            <x v="80"/>
          </reference>
          <reference field="7" count="1" selected="0">
            <x v="74"/>
          </reference>
        </references>
      </pivotArea>
    </format>
    <format dxfId="165">
      <pivotArea dataOnly="0" labelOnly="1" outline="0" fieldPosition="0">
        <references count="4">
          <reference field="1" count="1" selected="0">
            <x v="9"/>
          </reference>
          <reference field="2" count="1">
            <x v="0"/>
          </reference>
          <reference field="4" count="1" selected="0">
            <x v="59"/>
          </reference>
          <reference field="7" count="1" selected="0">
            <x v="75"/>
          </reference>
        </references>
      </pivotArea>
    </format>
    <format dxfId="164">
      <pivotArea dataOnly="0" labelOnly="1" outline="0" fieldPosition="0">
        <references count="4">
          <reference field="1" count="1" selected="0">
            <x v="9"/>
          </reference>
          <reference field="2" count="1">
            <x v="0"/>
          </reference>
          <reference field="4" count="1" selected="0">
            <x v="42"/>
          </reference>
          <reference field="7" count="1" selected="0">
            <x v="76"/>
          </reference>
        </references>
      </pivotArea>
    </format>
    <format dxfId="163">
      <pivotArea dataOnly="0" labelOnly="1" outline="0" fieldPosition="0">
        <references count="4">
          <reference field="1" count="1" selected="0">
            <x v="9"/>
          </reference>
          <reference field="2" count="1">
            <x v="0"/>
          </reference>
          <reference field="4" count="1" selected="0">
            <x v="35"/>
          </reference>
          <reference field="7" count="1" selected="0">
            <x v="77"/>
          </reference>
        </references>
      </pivotArea>
    </format>
    <format dxfId="162">
      <pivotArea dataOnly="0" labelOnly="1" outline="0" fieldPosition="0">
        <references count="4">
          <reference field="1" count="1" selected="0">
            <x v="9"/>
          </reference>
          <reference field="2" count="1">
            <x v="0"/>
          </reference>
          <reference field="4" count="1" selected="0">
            <x v="11"/>
          </reference>
          <reference field="7" count="1" selected="0">
            <x v="78"/>
          </reference>
        </references>
      </pivotArea>
    </format>
    <format dxfId="161">
      <pivotArea dataOnly="0" labelOnly="1" outline="0" fieldPosition="0">
        <references count="4">
          <reference field="1" count="1" selected="0">
            <x v="9"/>
          </reference>
          <reference field="2" count="1">
            <x v="0"/>
          </reference>
          <reference field="4" count="1" selected="0">
            <x v="32"/>
          </reference>
          <reference field="7" count="1" selected="0">
            <x v="79"/>
          </reference>
        </references>
      </pivotArea>
    </format>
    <format dxfId="160">
      <pivotArea dataOnly="0" labelOnly="1" outline="0" fieldPosition="0">
        <references count="4">
          <reference field="1" count="1" selected="0">
            <x v="9"/>
          </reference>
          <reference field="2" count="1">
            <x v="0"/>
          </reference>
          <reference field="4" count="1" selected="0">
            <x v="4"/>
          </reference>
          <reference field="7" count="1" selected="0">
            <x v="80"/>
          </reference>
        </references>
      </pivotArea>
    </format>
    <format dxfId="159">
      <pivotArea dataOnly="0" labelOnly="1" outline="0" fieldPosition="0">
        <references count="4">
          <reference field="1" count="1" selected="0">
            <x v="9"/>
          </reference>
          <reference field="2" count="1">
            <x v="0"/>
          </reference>
          <reference field="4" count="1" selected="0">
            <x v="55"/>
          </reference>
          <reference field="7" count="1" selected="0">
            <x v="81"/>
          </reference>
        </references>
      </pivotArea>
    </format>
    <format dxfId="158">
      <pivotArea dataOnly="0" labelOnly="1" outline="0" fieldPosition="0">
        <references count="4">
          <reference field="1" count="1" selected="0">
            <x v="9"/>
          </reference>
          <reference field="2" count="1">
            <x v="0"/>
          </reference>
          <reference field="4" count="1" selected="0">
            <x v="26"/>
          </reference>
          <reference field="7" count="1" selected="0">
            <x v="82"/>
          </reference>
        </references>
      </pivotArea>
    </format>
    <format dxfId="157">
      <pivotArea field="7" type="button" dataOnly="0" labelOnly="1" outline="0" axis="axisRow" fieldPosition="0"/>
    </format>
    <format dxfId="156">
      <pivotArea field="1" type="button" dataOnly="0" labelOnly="1" outline="0" axis="axisRow" fieldPosition="1"/>
    </format>
    <format dxfId="155">
      <pivotArea field="4" type="button" dataOnly="0" labelOnly="1" outline="0" axis="axisRow" fieldPosition="2"/>
    </format>
    <format dxfId="154">
      <pivotArea field="2" type="button" dataOnly="0" labelOnly="1" outline="0" axis="axisRow" fieldPosition="3"/>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0-9U2o3_sPsTGVwbXhzRGNTZEk/view" TargetMode="External"/><Relationship Id="rId2" Type="http://schemas.openxmlformats.org/officeDocument/2006/relationships/hyperlink" Target="https://www.dupageroe.org/wp-content/uploads/2019_Sample_DuPage_ROE_Principal_Evaluation_Cover_Letter.pdf" TargetMode="External"/><Relationship Id="rId1" Type="http://schemas.openxmlformats.org/officeDocument/2006/relationships/hyperlink" Target="https://www.dupageroe.org/wp-content/uploads/2017_DuPage_Principal_Job_Description.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csso.org/Documents/2015/ProfessionalStandardsforEducationalLeaders2015forNPBEAFINAL.pdf" TargetMode="External"/><Relationship Id="rId1" Type="http://schemas.openxmlformats.org/officeDocument/2006/relationships/hyperlink" Target="http://www.ccsso.org/Documents/2015/ProfessionalStandardsforEducationalLeaders2015forNPBEAFINAL.pdf"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lprincipals.org/resources/resource-documents/principal-evaluation/ipep/ILLINOIS%20PERFORMANCE%20STANDARDS%20FOR%20SCHOOL%20LEADER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csso.org/Documents/2015/ProfessionalStandardsforEducationalLeaders2015forNPBEAFINAL.pdf" TargetMode="External"/><Relationship Id="rId2" Type="http://schemas.openxmlformats.org/officeDocument/2006/relationships/hyperlink" Target="http://www.ilprincipals.org/resources/resource-documents/principal-evaluation/ipep/ILLINOIS%20PERFORMANCE%20STANDARDS%20FOR%20SCHOOL%20LEADERS.pdf" TargetMode="External"/><Relationship Id="rId1" Type="http://schemas.openxmlformats.org/officeDocument/2006/relationships/pivotTable" Target="../pivotTables/pivotTable2.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ftp://www.ilga.gov/JCAR/AdminCode/023/023000500D03100R.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1048576"/>
  <sheetViews>
    <sheetView showGridLines="0" showRowColHeaders="0" tabSelected="1" workbookViewId="0">
      <pane ySplit="3" topLeftCell="A4" activePane="bottomLeft" state="frozen"/>
      <selection pane="bottomLeft" activeCell="A4" sqref="A4:B4"/>
    </sheetView>
  </sheetViews>
  <sheetFormatPr defaultColWidth="0" defaultRowHeight="14.35" zeroHeight="1" x14ac:dyDescent="0.5"/>
  <cols>
    <col min="1" max="1" width="5.5859375" style="118" customWidth="1"/>
    <col min="2" max="2" width="84.8203125" style="117" customWidth="1"/>
    <col min="3" max="3" width="2.5859375" style="95" customWidth="1"/>
    <col min="4" max="16384" width="9.05859375" style="95" hidden="1"/>
  </cols>
  <sheetData>
    <row r="1" spans="1:2" ht="30" customHeight="1" x14ac:dyDescent="0.5">
      <c r="A1" s="224" t="s">
        <v>808</v>
      </c>
      <c r="B1" s="224"/>
    </row>
    <row r="2" spans="1:2" ht="30" customHeight="1" x14ac:dyDescent="0.5">
      <c r="A2" s="225" t="s">
        <v>853</v>
      </c>
      <c r="B2" s="225"/>
    </row>
    <row r="3" spans="1:2" ht="3" customHeight="1" x14ac:dyDescent="0.5">
      <c r="A3" s="113"/>
      <c r="B3" s="113"/>
    </row>
    <row r="4" spans="1:2" x14ac:dyDescent="0.5">
      <c r="A4" s="228" t="s">
        <v>870</v>
      </c>
      <c r="B4" s="228"/>
    </row>
    <row r="5" spans="1:2" ht="215.2" customHeight="1" x14ac:dyDescent="0.5">
      <c r="A5" s="226" t="s">
        <v>801</v>
      </c>
      <c r="B5" s="226"/>
    </row>
    <row r="6" spans="1:2" ht="14.25" customHeight="1" x14ac:dyDescent="0.5">
      <c r="A6" s="229" t="s">
        <v>810</v>
      </c>
      <c r="B6" s="229"/>
    </row>
    <row r="7" spans="1:2" ht="14.25" customHeight="1" x14ac:dyDescent="0.5">
      <c r="A7" s="229" t="s">
        <v>711</v>
      </c>
      <c r="B7" s="229"/>
    </row>
    <row r="8" spans="1:2" x14ac:dyDescent="0.5">
      <c r="A8" s="230" t="s">
        <v>713</v>
      </c>
      <c r="B8" s="230"/>
    </row>
    <row r="9" spans="1:2" ht="14.25" customHeight="1" x14ac:dyDescent="0.5">
      <c r="A9" s="230" t="s">
        <v>712</v>
      </c>
      <c r="B9" s="230"/>
    </row>
    <row r="10" spans="1:2" x14ac:dyDescent="0.5">
      <c r="A10" s="230" t="s">
        <v>724</v>
      </c>
      <c r="B10" s="230"/>
    </row>
    <row r="11" spans="1:2" ht="14.25" customHeight="1" x14ac:dyDescent="0.5">
      <c r="A11" s="230" t="s">
        <v>714</v>
      </c>
      <c r="B11" s="230"/>
    </row>
    <row r="12" spans="1:2" x14ac:dyDescent="0.5">
      <c r="A12" s="230" t="s">
        <v>708</v>
      </c>
      <c r="B12" s="230"/>
    </row>
    <row r="13" spans="1:2" x14ac:dyDescent="0.5">
      <c r="A13" s="230" t="s">
        <v>715</v>
      </c>
      <c r="B13" s="230"/>
    </row>
    <row r="14" spans="1:2" ht="14.25" customHeight="1" x14ac:dyDescent="0.5">
      <c r="A14" s="230" t="s">
        <v>716</v>
      </c>
      <c r="B14" s="230"/>
    </row>
    <row r="15" spans="1:2" ht="14.25" customHeight="1" x14ac:dyDescent="0.5">
      <c r="A15" s="230" t="s">
        <v>723</v>
      </c>
      <c r="B15" s="230"/>
    </row>
    <row r="16" spans="1:2" ht="14.25" customHeight="1" x14ac:dyDescent="0.5">
      <c r="A16" s="229" t="s">
        <v>709</v>
      </c>
      <c r="B16" s="229"/>
    </row>
    <row r="17" spans="1:2" ht="14.25" customHeight="1" x14ac:dyDescent="0.5">
      <c r="A17" s="229" t="s">
        <v>710</v>
      </c>
      <c r="B17" s="229"/>
    </row>
    <row r="18" spans="1:2" x14ac:dyDescent="0.5">
      <c r="A18" s="114"/>
      <c r="B18" s="95"/>
    </row>
    <row r="19" spans="1:2" ht="3" customHeight="1" x14ac:dyDescent="0.5">
      <c r="A19" s="113"/>
      <c r="B19" s="113"/>
    </row>
    <row r="20" spans="1:2" x14ac:dyDescent="0.5">
      <c r="A20" s="114"/>
      <c r="B20" s="95"/>
    </row>
    <row r="21" spans="1:2" ht="63" customHeight="1" x14ac:dyDescent="0.5">
      <c r="A21" s="227" t="s">
        <v>725</v>
      </c>
      <c r="B21" s="227"/>
    </row>
    <row r="22" spans="1:2" x14ac:dyDescent="0.5">
      <c r="A22" s="114"/>
      <c r="B22" s="95"/>
    </row>
    <row r="23" spans="1:2" ht="3" customHeight="1" x14ac:dyDescent="0.5">
      <c r="A23" s="113"/>
      <c r="B23" s="113"/>
    </row>
    <row r="24" spans="1:2" x14ac:dyDescent="0.5">
      <c r="A24" s="114"/>
      <c r="B24" s="95"/>
    </row>
    <row r="25" spans="1:2" ht="25.25" customHeight="1" x14ac:dyDescent="0.5">
      <c r="A25" s="225" t="s">
        <v>795</v>
      </c>
      <c r="B25" s="225"/>
    </row>
    <row r="26" spans="1:2" ht="3" customHeight="1" x14ac:dyDescent="0.5">
      <c r="A26" s="113"/>
      <c r="B26" s="113"/>
    </row>
    <row r="27" spans="1:2" x14ac:dyDescent="0.5">
      <c r="A27" s="115"/>
      <c r="B27" s="115"/>
    </row>
    <row r="28" spans="1:2" ht="50.2" customHeight="1" x14ac:dyDescent="0.5">
      <c r="A28" s="227" t="s">
        <v>802</v>
      </c>
      <c r="B28" s="227"/>
    </row>
    <row r="29" spans="1:2" x14ac:dyDescent="0.5">
      <c r="A29" s="231" t="s">
        <v>791</v>
      </c>
      <c r="B29" s="231"/>
    </row>
    <row r="30" spans="1:2" x14ac:dyDescent="0.5">
      <c r="A30" s="231" t="s">
        <v>792</v>
      </c>
      <c r="B30" s="231"/>
    </row>
    <row r="31" spans="1:2" x14ac:dyDescent="0.5">
      <c r="A31" s="114"/>
      <c r="B31" s="95"/>
    </row>
    <row r="32" spans="1:2" ht="3" customHeight="1" x14ac:dyDescent="0.5">
      <c r="A32" s="113"/>
      <c r="B32" s="113"/>
    </row>
    <row r="33" spans="1:2" x14ac:dyDescent="0.5">
      <c r="A33" s="114"/>
      <c r="B33" s="95"/>
    </row>
    <row r="34" spans="1:2" ht="25.25" customHeight="1" x14ac:dyDescent="0.5">
      <c r="A34" s="225" t="s">
        <v>696</v>
      </c>
      <c r="B34" s="225"/>
    </row>
    <row r="35" spans="1:2" ht="3" customHeight="1" x14ac:dyDescent="0.5">
      <c r="A35" s="113"/>
      <c r="B35" s="113"/>
    </row>
    <row r="36" spans="1:2" ht="80.25" customHeight="1" x14ac:dyDescent="0.5">
      <c r="A36" s="227" t="s">
        <v>803</v>
      </c>
      <c r="B36" s="227"/>
    </row>
    <row r="37" spans="1:2" ht="54.75" customHeight="1" x14ac:dyDescent="0.5">
      <c r="A37" s="227" t="s">
        <v>704</v>
      </c>
      <c r="B37" s="227"/>
    </row>
    <row r="38" spans="1:2" x14ac:dyDescent="0.5">
      <c r="A38" s="114"/>
      <c r="B38" s="95"/>
    </row>
    <row r="39" spans="1:2" ht="3" customHeight="1" x14ac:dyDescent="0.5">
      <c r="A39" s="113"/>
      <c r="B39" s="113"/>
    </row>
    <row r="40" spans="1:2" x14ac:dyDescent="0.5">
      <c r="A40" s="114"/>
      <c r="B40" s="95"/>
    </row>
    <row r="41" spans="1:2" s="115" customFormat="1" ht="15" customHeight="1" x14ac:dyDescent="0.5">
      <c r="A41" s="116" t="s">
        <v>697</v>
      </c>
      <c r="B41" s="117" t="s">
        <v>726</v>
      </c>
    </row>
    <row r="42" spans="1:2" s="115" customFormat="1" ht="15" customHeight="1" x14ac:dyDescent="0.5">
      <c r="A42" s="116" t="s">
        <v>698</v>
      </c>
      <c r="B42" s="117" t="s">
        <v>699</v>
      </c>
    </row>
    <row r="43" spans="1:2" s="115" customFormat="1" ht="30" customHeight="1" x14ac:dyDescent="0.5">
      <c r="A43" s="116" t="s">
        <v>700</v>
      </c>
      <c r="B43" s="117" t="s">
        <v>727</v>
      </c>
    </row>
    <row r="44" spans="1:2" s="115" customFormat="1" ht="45" customHeight="1" x14ac:dyDescent="0.5">
      <c r="A44" s="116" t="s">
        <v>701</v>
      </c>
      <c r="B44" s="117" t="s">
        <v>804</v>
      </c>
    </row>
    <row r="45" spans="1:2" s="115" customFormat="1" x14ac:dyDescent="0.5">
      <c r="A45" s="116" t="s">
        <v>702</v>
      </c>
      <c r="B45" s="117" t="s">
        <v>735</v>
      </c>
    </row>
    <row r="46" spans="1:2" s="115" customFormat="1" ht="15" customHeight="1" x14ac:dyDescent="0.5">
      <c r="A46" s="116" t="s">
        <v>703</v>
      </c>
      <c r="B46" s="117" t="s">
        <v>705</v>
      </c>
    </row>
    <row r="47" spans="1:2" s="115" customFormat="1" ht="15" customHeight="1" x14ac:dyDescent="0.5">
      <c r="A47" s="116" t="s">
        <v>706</v>
      </c>
      <c r="B47" s="115" t="s">
        <v>852</v>
      </c>
    </row>
    <row r="48" spans="1:2" x14ac:dyDescent="0.5">
      <c r="A48" s="114"/>
      <c r="B48" s="95"/>
    </row>
    <row r="49" spans="1:2" ht="3" customHeight="1" x14ac:dyDescent="0.5">
      <c r="A49" s="113"/>
      <c r="B49" s="113"/>
    </row>
    <row r="50" spans="1:2" x14ac:dyDescent="0.5">
      <c r="A50" s="225" t="s">
        <v>855</v>
      </c>
      <c r="B50" s="225"/>
    </row>
    <row r="51" spans="1:2" x14ac:dyDescent="0.5"/>
    <row r="52" spans="1:2" x14ac:dyDescent="0.5">
      <c r="A52" s="236" t="s">
        <v>864</v>
      </c>
      <c r="B52" s="236"/>
    </row>
    <row r="53" spans="1:2" ht="32.700000000000003" customHeight="1" x14ac:dyDescent="0.5">
      <c r="A53" s="227" t="s">
        <v>856</v>
      </c>
      <c r="B53" s="227"/>
    </row>
    <row r="54" spans="1:2" x14ac:dyDescent="0.5">
      <c r="A54" s="116" t="s">
        <v>697</v>
      </c>
      <c r="B54" s="117" t="s">
        <v>857</v>
      </c>
    </row>
    <row r="55" spans="1:2" x14ac:dyDescent="0.5">
      <c r="A55" s="116"/>
      <c r="B55" s="117" t="s">
        <v>858</v>
      </c>
    </row>
    <row r="56" spans="1:2" x14ac:dyDescent="0.5">
      <c r="B56" s="117" t="s">
        <v>859</v>
      </c>
    </row>
    <row r="57" spans="1:2" ht="28.7" x14ac:dyDescent="0.5">
      <c r="A57" s="116" t="s">
        <v>698</v>
      </c>
      <c r="B57" s="117" t="s">
        <v>860</v>
      </c>
    </row>
    <row r="58" spans="1:2" ht="28.7" x14ac:dyDescent="0.5">
      <c r="A58" s="116" t="s">
        <v>700</v>
      </c>
      <c r="B58" s="117" t="s">
        <v>861</v>
      </c>
    </row>
    <row r="59" spans="1:2" x14ac:dyDescent="0.5">
      <c r="A59" s="116" t="s">
        <v>701</v>
      </c>
      <c r="B59" s="117" t="s">
        <v>862</v>
      </c>
    </row>
    <row r="60" spans="1:2" x14ac:dyDescent="0.5"/>
    <row r="61" spans="1:2" x14ac:dyDescent="0.5">
      <c r="A61" s="235" t="s">
        <v>863</v>
      </c>
      <c r="B61" s="235"/>
    </row>
    <row r="62" spans="1:2" x14ac:dyDescent="0.5"/>
    <row r="63" spans="1:2" x14ac:dyDescent="0.5">
      <c r="A63" s="232" t="s">
        <v>809</v>
      </c>
      <c r="B63" s="232"/>
    </row>
    <row r="64" spans="1:2" x14ac:dyDescent="0.5">
      <c r="A64" s="233" t="s">
        <v>794</v>
      </c>
      <c r="B64" s="234"/>
    </row>
    <row r="65" spans="1:2" x14ac:dyDescent="0.5">
      <c r="A65" s="234" t="s">
        <v>793</v>
      </c>
      <c r="B65" s="234"/>
    </row>
    <row r="1048576" spans="1:2" hidden="1" x14ac:dyDescent="0.5">
      <c r="A1048576" s="163"/>
      <c r="B1048576" s="163"/>
    </row>
  </sheetData>
  <sheetProtection algorithmName="SHA-512" hashValue="efOnwKarC8OYxI23gHQDXIEfrOlgNRs4DNakLaummvErqrHknfFw6v8ksljzRNLkNIL4z4uFjP1IQ2JNn9paxw==" saltValue="BMzUJ1/MevO5LCAir23xkQ==" spinCount="100000" sheet="1" objects="1" scenarios="1"/>
  <mergeCells count="31">
    <mergeCell ref="A30:B30"/>
    <mergeCell ref="A63:B63"/>
    <mergeCell ref="A64:B64"/>
    <mergeCell ref="A65:B65"/>
    <mergeCell ref="A14:B14"/>
    <mergeCell ref="A17:B17"/>
    <mergeCell ref="A37:B37"/>
    <mergeCell ref="A25:B25"/>
    <mergeCell ref="A16:B16"/>
    <mergeCell ref="A34:B34"/>
    <mergeCell ref="A36:B36"/>
    <mergeCell ref="A29:B29"/>
    <mergeCell ref="A50:B50"/>
    <mergeCell ref="A53:B53"/>
    <mergeCell ref="A61:B61"/>
    <mergeCell ref="A52:B52"/>
    <mergeCell ref="A1:B1"/>
    <mergeCell ref="A2:B2"/>
    <mergeCell ref="A5:B5"/>
    <mergeCell ref="A21:B21"/>
    <mergeCell ref="A28:B28"/>
    <mergeCell ref="A4:B4"/>
    <mergeCell ref="A6:B6"/>
    <mergeCell ref="A7:B7"/>
    <mergeCell ref="A9:B9"/>
    <mergeCell ref="A15:B15"/>
    <mergeCell ref="A12:B12"/>
    <mergeCell ref="A13:B13"/>
    <mergeCell ref="A11:B11"/>
    <mergeCell ref="A8:B8"/>
    <mergeCell ref="A10:B10"/>
  </mergeCells>
  <hyperlinks>
    <hyperlink ref="A29:B29" r:id="rId1" display="Principal Job Description" xr:uid="{00000000-0004-0000-0000-000000000000}"/>
    <hyperlink ref="A30:B30" r:id="rId2" display="Sample Evaluation Notice Letter" xr:uid="{00000000-0004-0000-0000-000001000000}"/>
    <hyperlink ref="A52:B52" r:id="rId3" display="Video Instructions for Setting Up the Google Documents" xr:uid="{F362ACD2-3DFE-4DCC-A944-AA5FDE03D89D}"/>
  </hyperlinks>
  <printOptions horizontalCentered="1"/>
  <pageMargins left="0.5" right="0.5" top="0.5" bottom="0.5" header="0.25" footer="0.25"/>
  <pageSetup orientation="portrait" horizontalDpi="1200" verticalDpi="1200" r:id="rId4"/>
  <headerFooter>
    <oddFooter>&amp;L&amp;8Developed by Don White, Ph.D.&amp;C&amp;8© DuPage County Regional Office of Education&amp;R&amp;8&amp;D - Page &amp;P of &amp;N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P511"/>
  <sheetViews>
    <sheetView showGridLines="0" topLeftCell="C1" zoomScaleNormal="100" workbookViewId="0">
      <pane ySplit="7" topLeftCell="A8" activePane="bottomLeft" state="frozen"/>
      <selection pane="bottomLeft" activeCell="C8" sqref="C8:K8"/>
    </sheetView>
  </sheetViews>
  <sheetFormatPr defaultColWidth="0" defaultRowHeight="13" zeroHeight="1" x14ac:dyDescent="0.5"/>
  <cols>
    <col min="1" max="2" width="9.05859375" style="68" hidden="1" customWidth="1"/>
    <col min="3" max="3" width="8.52734375" style="69" bestFit="1" customWidth="1"/>
    <col min="4" max="4" width="11.234375" style="71" hidden="1" customWidth="1"/>
    <col min="5" max="5" width="14.5859375" style="72" customWidth="1"/>
    <col min="6" max="6" width="15.5859375" style="69" customWidth="1"/>
    <col min="7" max="7" width="14.5859375" style="73" customWidth="1"/>
    <col min="8" max="8" width="15.5859375" style="69" customWidth="1"/>
    <col min="9" max="9" width="8.703125" style="69" bestFit="1" customWidth="1"/>
    <col min="10" max="10" width="11.234375" style="69" bestFit="1" customWidth="1"/>
    <col min="11" max="11" width="6.3515625" style="69" bestFit="1" customWidth="1"/>
    <col min="12" max="12" width="0.9375" style="68" customWidth="1"/>
    <col min="13" max="13" width="33.46875" style="70" customWidth="1"/>
    <col min="14" max="14" width="0.9375" style="68" customWidth="1"/>
    <col min="15" max="16" width="9.05859375" style="68" hidden="1" customWidth="1"/>
    <col min="17" max="16384" width="0" style="68" hidden="1"/>
  </cols>
  <sheetData>
    <row r="1" spans="1:14" ht="18" customHeight="1" x14ac:dyDescent="0.5">
      <c r="C1" s="332" t="s">
        <v>547</v>
      </c>
      <c r="D1" s="332"/>
      <c r="E1" s="332"/>
      <c r="F1" s="332"/>
      <c r="G1" s="321" t="str">
        <f>'Indicator Selection'!E1</f>
        <v>Enter Employee Name Here</v>
      </c>
      <c r="H1" s="322"/>
      <c r="I1" s="323" t="s">
        <v>867</v>
      </c>
      <c r="J1" s="324"/>
      <c r="K1" s="325"/>
    </row>
    <row r="2" spans="1:14" ht="18" customHeight="1" x14ac:dyDescent="0.5">
      <c r="C2" s="332" t="s">
        <v>668</v>
      </c>
      <c r="D2" s="332"/>
      <c r="E2" s="332"/>
      <c r="F2" s="332"/>
      <c r="G2" s="321" t="str">
        <f>'Indicator Selection'!E2</f>
        <v>Enter Evaluator(s) Here</v>
      </c>
      <c r="H2" s="322"/>
      <c r="I2" s="326"/>
      <c r="J2" s="327"/>
      <c r="K2" s="328"/>
    </row>
    <row r="3" spans="1:14" ht="18" customHeight="1" x14ac:dyDescent="0.5">
      <c r="C3" s="332" t="s">
        <v>549</v>
      </c>
      <c r="D3" s="332"/>
      <c r="E3" s="332"/>
      <c r="F3" s="332"/>
      <c r="G3" s="321" t="str">
        <f>'Indicator Selection'!E3</f>
        <v>Enter School Year Here</v>
      </c>
      <c r="H3" s="322"/>
      <c r="I3" s="329"/>
      <c r="J3" s="330"/>
      <c r="K3" s="331"/>
    </row>
    <row r="4" spans="1:14" ht="3" customHeight="1" x14ac:dyDescent="0.5">
      <c r="C4" s="353"/>
      <c r="D4" s="353"/>
      <c r="E4" s="353"/>
      <c r="F4" s="353"/>
      <c r="G4" s="353"/>
      <c r="H4" s="353"/>
      <c r="I4" s="353"/>
      <c r="J4" s="353"/>
      <c r="K4" s="353"/>
    </row>
    <row r="5" spans="1:14" ht="46.7" x14ac:dyDescent="0.5">
      <c r="C5" s="354" t="s">
        <v>821</v>
      </c>
      <c r="D5" s="178"/>
      <c r="E5" s="179" t="str">
        <f>IF('Eval Info &amp; Rankings'!B67="Select Distinguished or Excellent","Select Distinguished or Excellent on Eval Info Rankings worksheet.",'Eval Info &amp; Rankings'!B67)</f>
        <v>Select Distinguished or Excellent on Eval Info Rankings worksheet.</v>
      </c>
      <c r="F5" s="179" t="str">
        <f>'Eval Info &amp; Rankings'!B66</f>
        <v>Proficient</v>
      </c>
      <c r="G5" s="179" t="str">
        <f>IF('Eval Info &amp; Rankings'!B65="Select Basic or Needs Improvement","Select Basic or Needs Improvement on Eval Info &amp; Rankings worksheet.",'Eval Info &amp; Rankings'!B65)</f>
        <v>Select Basic or Needs Improvement on Eval Info &amp; Rankings worksheet.</v>
      </c>
      <c r="H5" s="179" t="str">
        <f>'Eval Info &amp; Rankings'!B64</f>
        <v>Unsatisfactory</v>
      </c>
      <c r="I5" s="356"/>
      <c r="J5" s="356"/>
      <c r="K5" s="356"/>
      <c r="L5" s="319" t="s">
        <v>826</v>
      </c>
      <c r="M5" s="320"/>
      <c r="N5" s="320"/>
    </row>
    <row r="6" spans="1:14" ht="152.25" customHeight="1" x14ac:dyDescent="0.5">
      <c r="C6" s="355"/>
      <c r="D6" s="180"/>
      <c r="E6" s="181" t="s">
        <v>822</v>
      </c>
      <c r="F6" s="182" t="s">
        <v>824</v>
      </c>
      <c r="G6" s="182" t="s">
        <v>825</v>
      </c>
      <c r="H6" s="181" t="s">
        <v>823</v>
      </c>
      <c r="I6" s="356"/>
      <c r="J6" s="356"/>
      <c r="K6" s="356"/>
      <c r="L6" s="319"/>
      <c r="M6" s="320"/>
      <c r="N6" s="320"/>
    </row>
    <row r="7" spans="1:14" ht="3" customHeight="1" x14ac:dyDescent="0.5">
      <c r="C7" s="119"/>
      <c r="D7" s="120"/>
      <c r="E7" s="120"/>
      <c r="F7" s="120"/>
      <c r="G7" s="120"/>
      <c r="H7" s="120"/>
      <c r="I7" s="120"/>
      <c r="J7" s="120"/>
      <c r="K7" s="120"/>
      <c r="M7" s="73"/>
    </row>
    <row r="8" spans="1:14" s="76" customFormat="1" ht="13.25" customHeight="1" x14ac:dyDescent="0.45">
      <c r="C8" s="304" t="s">
        <v>15</v>
      </c>
      <c r="D8" s="305"/>
      <c r="E8" s="305"/>
      <c r="F8" s="305"/>
      <c r="G8" s="305"/>
      <c r="H8" s="305"/>
      <c r="I8" s="305"/>
      <c r="J8" s="305"/>
      <c r="K8" s="306"/>
      <c r="M8" s="68"/>
    </row>
    <row r="9" spans="1:14" s="76" customFormat="1" ht="41.75" customHeight="1" x14ac:dyDescent="0.45">
      <c r="C9" s="74" t="s">
        <v>125</v>
      </c>
      <c r="D9" s="75" t="s">
        <v>616</v>
      </c>
      <c r="E9" s="357" t="s">
        <v>129</v>
      </c>
      <c r="F9" s="357"/>
      <c r="G9" s="357"/>
      <c r="H9" s="357"/>
      <c r="I9" s="74" t="s">
        <v>612</v>
      </c>
      <c r="J9" s="74" t="s">
        <v>588</v>
      </c>
      <c r="K9" s="74" t="s">
        <v>589</v>
      </c>
      <c r="M9" s="68"/>
    </row>
    <row r="10" spans="1:14" ht="31.25" customHeight="1" x14ac:dyDescent="0.5">
      <c r="A10" s="68" t="str">
        <f>IF(C10="","",CONCATENATE(C10," - ",LEFT(E10,50)))</f>
        <v>PSEL.I.A - Develop an educational mission for the school to p</v>
      </c>
      <c r="B10" s="68" t="str">
        <f>LEFT(A10,50)</f>
        <v xml:space="preserve">PSEL.I.A - Develop an educational mission for the </v>
      </c>
      <c r="C10" s="343" t="s">
        <v>321</v>
      </c>
      <c r="D10" s="77" t="str">
        <f>LEFT(E10,240)</f>
        <v>Develop an educational mission for the school to promote the academic success and well-being of each student.</v>
      </c>
      <c r="E10" s="313" t="s">
        <v>5</v>
      </c>
      <c r="F10" s="314"/>
      <c r="G10" s="314"/>
      <c r="H10" s="315"/>
      <c r="I10" s="78" t="str">
        <f>IF(C10="","",IF(VLOOKUP(C10,'Indicator Selection'!$C$7:$G$135,5,FALSE)="","",VLOOKUP(C10,'Indicator Selection'!$C$7:$G$135,5,FALSE)))</f>
        <v>No</v>
      </c>
      <c r="J10" s="222"/>
      <c r="K10" s="79" t="str">
        <f>IF(J10="","",IF(J10="Distinguished",4,IF(J10="Excellent",4,IF(J10="Proficient",3,IF(J10="Basic",2,IF(J10="Needs Improvement",2,IF(J10="Unsatisfactory",1,"NA")))))))</f>
        <v/>
      </c>
      <c r="M10" s="352" t="str">
        <f>IF(AND(I10="Yes",J10=""),"Select Rating",IF(I10="Yes","",IF(J10="Select Basic or Needs Improvement","Select Basic or Needs Improvement for Professional Practice Rating on worksheet titled Eval Info &amp; Rankings.",IF(J10="Select Distinguished or Excellent","Select Distinguished or Excellent for Professional Practice Rating on worksheet titled Eval Info &amp; Rankings.",IF(AND(I10="No",J10="Distinguished"),"Indicator not selected on indicator selection worksheet. Notify administrator that this indicator will be included.",IF(AND(I10="No",J10="Excellent"),"Indicator not selected on indicator selection worksheet. Notify administrator that this indicator will be included.",IF(AND(I10="No",J10="Proficient"),"Indicator not selected on indicator selection worksheet. Notify administrator that this indicator will be included.",IF(AND(I10="No",J10="Basic"),"Indicator not selected on indicator selection worksheet. Notify administrator that this indicator will be included.",IF(AND(I10="No",J10="Needs Improvement"),"Indicator not selected on indicator selection worksheet. Notify administrator that this indicator will be included.",IF(AND(I10="No",J10="Unsatisfactory"),"Indicator not selected on indicator selection worksheet. Notify administrator that this indicator will be included.",IF(AND(I10="Yes",J10=""),"Select Rating",IF(J10="Not Applicable","",IF((ISNUMBER(SEARCH("Excellent",F11))),"Indicator not selected on indicator selection worksheet. Notify administrator that this indicator will be included.",IF((ISNUMBER(SEARCH("Distinguished",F11))),"Indicator not selected on indicator selection worksheet. Notify administrator that this indicator will be included.",IF((ISNUMBER(SEARCH("Proficient",F11))),"Indicator not selected on indicator selection worksheet. Notify administrator that this indicator will be included.",IF((ISNUMBER(SEARCH("Basic",F11))),"Indicator not selected on indicator selection worksheet. Notify administrator that this indicator will be included.",IF((ISNUMBER(SEARCH("Needs Improvement",F11))),"Indicator not selected on indicator selection worksheet. Notify administrator that this indicator will be included.",IF((ISNUMBER(SEARCH("Unsatisfactory",F11))),"Indicator not selected on indicator selection worksheet. Notify administrator that this indicator will be included.",IF((ISNUMBER(SEARCH("Excellent",F12))),"Indicator not selected on indicator selection worksheet. Notify administrator that this indicator will be included.",IF((ISNUMBER(SEARCH("Distinguished",F12))),"Indicator not selected on indicator selection worksheet. Notify administrator that this indicator will be included.",IF((ISNUMBER(SEARCH("Proficient",F12))),"Indicator not selected on indicator selection worksheet. Notify administrator that this indicator will be included.",IF((ISNUMBER(SEARCH("Basic",F12))),"Indicator not selected on indicator selection worksheet. Notify administrator that this indicator will be included.",IF((ISNUMBER(SEARCH("Needs Improvement",F12))),"Indicator not selected on indicator selection worksheet. Notify administrator that this indicator will be included.",IF((ISNUMBER(SEARCH("Unsatisfactory",F12))),"Indicator not selected on indicator selection worksheet. Notify administrator that this indicator will be included.",IF((ISNUMBER(SEARCH("Excellent",F13))),"Indicator not selected on indicator selection worksheet. Notify administrator that this indicator will be included.",IF((ISNUMBER(SEARCH("Distinguished",F13))),"Indicator not selected on indicator selection worksheet. Notify administrator that this indicator will be included.",IF((ISNUMBER(SEARCH("Proficient",F13))),"Indicator not selected on indicator selection worksheet. Notify administrator that this indicator will be included.",IF((ISNUMBER(SEARCH("Basic",F13))),"Indicator not selected on indicator selection worksheet. Notify administrator that this indicator will be included.",IF((ISNUMBER(SEARCH("Needs Improvement",F160))),"Indicator not selected on indicator selection worksheet. Notify administrator that this indicator will be included.",IF((ISNUMBER(SEARCH("Unsatisfactory",F13))),"Indicator not selected on indicator selection worksheet. Notify administrator that this indicator will be included.",IF((ISNUMBER(SEARCH("Excellent",H11))),"Indicator not selected on indicator selection worksheet. Notify administrator that this indicator will be included.",IF((ISNUMBER(SEARCH("Distinguished",H11))),"Indicator not selected on indicator selection worksheet. Notify administrator that this indicator will be included.",IF((ISNUMBER(SEARCH("Proficient",H11))),"Indicator not selected on indicator selection worksheet. Notify administrator that this indicator will be included.",IF((ISNUMBER(SEARCH("Basic",H11))),"Indicator not selected on indicator selection worksheet. Notify administrator that this indicator will be included.",IF((ISNUMBER(SEARCH("Needs Improvement",H11))),"Indicator not selected on indicator selection worksheet. Notify administrator that this indicator will be included.",IF((ISNUMBER(SEARCH("Unsatisfactory",H11))),"Indicator not selected on indicator selection worksheet. Notify administrator that this indicator will be included.",IF((ISNUMBER(SEARCH("Excellent",H12))),"Indicator not selected on indicator selection worksheet. Notify administrator that this indicator will be included.",IF((ISNUMBER(SEARCH("Distinguished",H12))),"Indicator not selected on indicator selection worksheet. Notify administrator that this indicator will be included.",IF((ISNUMBER(SEARCH("Proficient",H12))),"Indicator not selected on indicator selection worksheet. Notify administrator that this indicator will be included.",IF((ISNUMBER(SEARCH("Basic",H12))),"Indicator not selected on indicator selection worksheet. Notify administrator that this indicator will be included.",IF((ISNUMBER(SEARCH("Needs Improvement",H12))),"Indicator not selected on indicator selection worksheet. Notify administrator that this indicator will be included.",IF((ISNUMBER(SEARCH("Unsatisfactory",H12))),"Indicator not selected on indicator selection worksheet. Notify administrator that this indicator will be included.",IF((ISNUMBER(SEARCH("Proficient",H13))),"Indicator not selected on indicator selection worksheet. Notify administrator that this indicator will be included.",IF((ISNUMBER(SEARCH("Basic",H13))),"Indicator not selected on indicator selection worksheet. Notify administrator that this indicator will be included.",IF((ISNUMBER(SEARCH("Needs Improvement",H13))),"Indicator not selected on indicator selection worksheet. Notify administrator that this indicator will be included.",IF((ISNUMBER(SEARCH("Unsatisfactory",H13))),"Indicator not selected on indicator selection worksheet. Notify administrator that this indicator will be included.",""))))))))))))))))))))))))))))))))))))))))))))))</f>
        <v/>
      </c>
    </row>
    <row r="11" spans="1:14" x14ac:dyDescent="0.5">
      <c r="C11" s="344"/>
      <c r="D11" s="80"/>
      <c r="E11" s="147" t="s">
        <v>591</v>
      </c>
      <c r="F11" s="146" t="str">
        <f>IF(B10="","",IF(ISNA(VLOOKUP(B10,Tables!$BH$2:$BM$4,6,FALSE)),"",IF(VLOOKUP(B10,Tables!$BH$2:$BM$4,6,FALSE)="Not Applicable","",VLOOKUP(B10,Tables!$BH$2:$BM$4,6,FALSE))))</f>
        <v/>
      </c>
      <c r="G11" s="148" t="s">
        <v>596</v>
      </c>
      <c r="H11" s="149" t="str">
        <f>IF(B10="","",IF(ISNA(VLOOKUP(B10,Tables!$BS$2:$BX$4,6,FALSE)),"",IF(VLOOKUP(B10,Tables!$BS$2:$BX$4,6,FALSE)="Not Applicable","",VLOOKUP(B10,Tables!$BS$2:$BX$4,6,FALSE))))</f>
        <v/>
      </c>
      <c r="I11" s="334"/>
      <c r="J11" s="335"/>
      <c r="K11" s="336"/>
      <c r="M11" s="352"/>
    </row>
    <row r="12" spans="1:14" x14ac:dyDescent="0.5">
      <c r="C12" s="344"/>
      <c r="D12" s="80"/>
      <c r="E12" s="147" t="s">
        <v>592</v>
      </c>
      <c r="F12" s="146" t="str">
        <f>IF(B10="","",IF(ISNA(VLOOKUP(B10,Tables!$BH$5:$BM$7,6,FALSE)),"",IF(VLOOKUP(B10,Tables!$BH$5:$BM$7,6,FALSE)="Not Applicable","",VLOOKUP(B10,Tables!$BH$5:$BM7,6,FALSE))))</f>
        <v/>
      </c>
      <c r="G12" s="148" t="s">
        <v>597</v>
      </c>
      <c r="H12" s="149" t="str">
        <f>IF(B10="","",IF(ISNA(VLOOKUP(B10,Tables!$BS$5:$BX$7,6,FALSE)),"",IF(VLOOKUP(B10,Tables!$BS$5:$BX$7,6,FALSE)="Not Applicable","",VLOOKUP(B10,Tables!$BS$5:$BX$7,6,FALSE))))</f>
        <v/>
      </c>
      <c r="I12" s="337"/>
      <c r="J12" s="338"/>
      <c r="K12" s="339"/>
      <c r="M12" s="352"/>
    </row>
    <row r="13" spans="1:14" x14ac:dyDescent="0.5">
      <c r="C13" s="345"/>
      <c r="D13" s="81"/>
      <c r="E13" s="147" t="s">
        <v>593</v>
      </c>
      <c r="F13" s="146" t="str">
        <f>IF(B10="","",IF(ISNA(VLOOKUP(B10,Tables!$BH$8:$BM$10,6,FALSE)),"",IF(VLOOKUP(B10,Tables!$BH$8:$BM$10,6,FALSE)="Not Applicable","",VLOOKUP(B10,Tables!$BH$8:$BM$10,6,FALSE))))</f>
        <v/>
      </c>
      <c r="G13" s="148" t="s">
        <v>594</v>
      </c>
      <c r="H13" s="149" t="str">
        <f>IF(B10="","",IF(ISNA(VLOOKUP(B10,Tables!$BS$8:$BX$10,6,FALSE)),"",IF(VLOOKUP(B10,Tables!$BS$8:$BX$10,6,FALSE)="Not Applicable","",VLOOKUP(B10,Tables!$BS$8:$BX$10,6,FALSE))))</f>
        <v/>
      </c>
      <c r="I13" s="340"/>
      <c r="J13" s="341"/>
      <c r="K13" s="342"/>
      <c r="M13" s="164"/>
    </row>
    <row r="14" spans="1:14" ht="3" customHeight="1" x14ac:dyDescent="0.5">
      <c r="C14" s="119"/>
      <c r="D14" s="120"/>
      <c r="E14" s="120"/>
      <c r="F14" s="120"/>
      <c r="G14" s="120"/>
      <c r="H14" s="120"/>
      <c r="I14" s="120"/>
      <c r="J14" s="120"/>
      <c r="K14" s="120"/>
      <c r="M14" s="73"/>
    </row>
    <row r="15" spans="1:14" ht="60" customHeight="1" x14ac:dyDescent="0.5">
      <c r="A15" s="68" t="str">
        <f t="shared" ref="A15:A72" si="0">IF(C15="","",CONCATENATE(C15," - ",LEFT(E15,50)))</f>
        <v>PSEL.I.B - In collaboration with members of the school and th</v>
      </c>
      <c r="B15" s="68" t="str">
        <f>LEFT(A15,50)</f>
        <v>PSEL.I.B - In collaboration with members of the sc</v>
      </c>
      <c r="C15" s="310" t="s">
        <v>402</v>
      </c>
      <c r="D15" s="77" t="str">
        <f>LEFT(E15,240)</f>
        <v>In collaboration with members of the school and the community and using relevant data, develop and promote a vision for the school on the successful learning and development of each child and on instructional and organizational practices th</v>
      </c>
      <c r="E15" s="313" t="s">
        <v>6</v>
      </c>
      <c r="F15" s="314"/>
      <c r="G15" s="314"/>
      <c r="H15" s="315"/>
      <c r="I15" s="78" t="str">
        <f>IF(C15="","",IF(VLOOKUP(C15,'Indicator Selection'!$C$7:$G$135,5,FALSE)="","",VLOOKUP(C15,'Indicator Selection'!$C$7:$G$135,5,FALSE)))</f>
        <v>No</v>
      </c>
      <c r="J15" s="222"/>
      <c r="K15" s="79" t="str">
        <f>IF(J15="","",IF(J15="Distinguished",4,IF(J15="Excellent",4,IF(J15="Proficient",3,IF(J15="Basic",2,IF(J15="Needs Improvement",2,IF(J15="Unsatisfactory",1,"NA")))))))</f>
        <v/>
      </c>
      <c r="M15" s="352" t="str">
        <f>IF(AND(I15="Yes",J15=""),"Select Rating",IF(I15="Yes","",IF(J15="Select Basic or Needs Improvement","Select Basic or Needs Improvement for Professional Practice Rating on worksheet titled Eval Info &amp; Rankings.",IF(J15="Select Distinguished or Excellent","Select Distinguished or Excellent for Professional Practice Rating on worksheet titled Eval Info &amp; Rankings.",IF(AND(I15="No",J15="Distinguished"),"Indicator not selected on indicator selection worksheet. Notify administrator that this indicator will be included.",IF(AND(I15="No",J15="Excellent"),"Indicator not selected on indicator selection worksheet. Notify administrator that this indicator will be included.",IF(AND(I15="No",J15="Proficient"),"Indicator not selected on indicator selection worksheet. Notify administrator that this indicator will be included.",IF(AND(I15="No",J15="Basic"),"Indicator not selected on indicator selection worksheet. Notify administrator that this indicator will be included.",IF(AND(I15="No",J15="Needs Improvement"),"Indicator not selected on indicator selection worksheet. Notify administrator that this indicator will be included.",IF(AND(I15="No",J15="Unsatisfactory"),"Indicator not selected on indicator selection worksheet. Notify administrator that this indicator will be included.",IF(AND(I15="Yes",J15=""),"Select Rating",IF(J15="Not Applicable","",IF((ISNUMBER(SEARCH("Excellent",F16))),"Indicator not selected on indicator selection worksheet. Notify administrator that this indicator will be included.",IF((ISNUMBER(SEARCH("Distinguished",F16))),"Indicator not selected on indicator selection worksheet. Notify administrator that this indicator will be included.",IF((ISNUMBER(SEARCH("Proficient",F16))),"Indicator not selected on indicator selection worksheet. Notify administrator that this indicator will be included.",IF((ISNUMBER(SEARCH("Basic",F16))),"Indicator not selected on indicator selection worksheet. Notify administrator that this indicator will be included.",IF((ISNUMBER(SEARCH("Needs Improvement",F16))),"Indicator not selected on indicator selection worksheet. Notify administrator that this indicator will be included.",IF((ISNUMBER(SEARCH("Unsatisfactory",F16))),"Indicator not selected on indicator selection worksheet. Notify administrator that this indicator will be included.",IF((ISNUMBER(SEARCH("Excellent",F17))),"Indicator not selected on indicator selection worksheet. Notify administrator that this indicator will be included.",IF((ISNUMBER(SEARCH("Distinguished",F17))),"Indicator not selected on indicator selection worksheet. Notify administrator that this indicator will be included.",IF((ISNUMBER(SEARCH("Proficient",F17))),"Indicator not selected on indicator selection worksheet. Notify administrator that this indicator will be included.",IF((ISNUMBER(SEARCH("Basic",F17))),"Indicator not selected on indicator selection worksheet. Notify administrator that this indicator will be included.",IF((ISNUMBER(SEARCH("Needs Improvement",F17))),"Indicator not selected on indicator selection worksheet. Notify administrator that this indicator will be included.",IF((ISNUMBER(SEARCH("Unsatisfactory",F17))),"Indicator not selected on indicator selection worksheet. Notify administrator that this indicator will be included.",IF((ISNUMBER(SEARCH("Excellent",F18))),"Indicator not selected on indicator selection worksheet. Notify administrator that this indicator will be included.",IF((ISNUMBER(SEARCH("Distinguished",F18))),"Indicator not selected on indicator selection worksheet. Notify administrator that this indicator will be included.",IF((ISNUMBER(SEARCH("Proficient",F18))),"Indicator not selected on indicator selection worksheet. Notify administrator that this indicator will be included.",IF((ISNUMBER(SEARCH("Basic",F18))),"Indicator not selected on indicator selection worksheet. Notify administrator that this indicator will be included.",IF((ISNUMBER(SEARCH("Needs Improvement",F165))),"Indicator not selected on indicator selection worksheet. Notify administrator that this indicator will be included.",IF((ISNUMBER(SEARCH("Unsatisfactory",F18))),"Indicator not selected on indicator selection worksheet. Notify administrator that this indicator will be included.",IF((ISNUMBER(SEARCH("Excellent",H16))),"Indicator not selected on indicator selection worksheet. Notify administrator that this indicator will be included.",IF((ISNUMBER(SEARCH("Distinguished",H16))),"Indicator not selected on indicator selection worksheet. Notify administrator that this indicator will be included.",IF((ISNUMBER(SEARCH("Proficient",H16))),"Indicator not selected on indicator selection worksheet. Notify administrator that this indicator will be included.",IF((ISNUMBER(SEARCH("Basic",H16))),"Indicator not selected on indicator selection worksheet. Notify administrator that this indicator will be included.",IF((ISNUMBER(SEARCH("Needs Improvement",H16))),"Indicator not selected on indicator selection worksheet. Notify administrator that this indicator will be included.",IF((ISNUMBER(SEARCH("Unsatisfactory",H16))),"Indicator not selected on indicator selection worksheet. Notify administrator that this indicator will be included.",IF((ISNUMBER(SEARCH("Excellent",H17))),"Indicator not selected on indicator selection worksheet. Notify administrator that this indicator will be included.",IF((ISNUMBER(SEARCH("Distinguished",H17))),"Indicator not selected on indicator selection worksheet. Notify administrator that this indicator will be included.",IF((ISNUMBER(SEARCH("Proficient",H17))),"Indicator not selected on indicator selection worksheet. Notify administrator that this indicator will be included.",IF((ISNUMBER(SEARCH("Basic",H17))),"Indicator not selected on indicator selection worksheet. Notify administrator that this indicator will be included.",IF((ISNUMBER(SEARCH("Needs Improvement",H17))),"Indicator not selected on indicator selection worksheet. Notify administrator that this indicator will be included.",IF((ISNUMBER(SEARCH("Unsatisfactory",H17))),"Indicator not selected on indicator selection worksheet. Notify administrator that this indicator will be included.",IF((ISNUMBER(SEARCH("Proficient",H18))),"Indicator not selected on indicator selection worksheet. Notify administrator that this indicator will be included.",IF((ISNUMBER(SEARCH("Basic",H18))),"Indicator not selected on indicator selection worksheet. Notify administrator that this indicator will be included.",IF((ISNUMBER(SEARCH("Needs Improvement",H18))),"Indicator not selected on indicator selection worksheet. Notify administrator that this indicator will be included.",IF((ISNUMBER(SEARCH("Unsatisfactory",H18))),"Indicator not selected on indicator selection worksheet. Notify administrator that this indicator will be included.",""))))))))))))))))))))))))))))))))))))))))))))))</f>
        <v/>
      </c>
    </row>
    <row r="16" spans="1:14" x14ac:dyDescent="0.5">
      <c r="C16" s="311"/>
      <c r="D16" s="80"/>
      <c r="E16" s="147" t="str">
        <f>$E$11</f>
        <v>Formal Observation 1:</v>
      </c>
      <c r="F16" s="146" t="str">
        <f>IF(B15="","",IF(ISNA(VLOOKUP(B15,Tables!$BH$2:$BM$4,6,FALSE)),"",IF(VLOOKUP(B15,Tables!$BH$2:$BM$4,6,FALSE)="Not Applicable","",VLOOKUP(B15,Tables!$BH$2:$BM$4,6,FALSE))))</f>
        <v/>
      </c>
      <c r="G16" s="148" t="s">
        <v>596</v>
      </c>
      <c r="H16" s="149" t="str">
        <f>IF(B15="","",IF(ISNA(VLOOKUP(B15,Tables!$BS$2:$BX$4,6,FALSE)),"",IF(VLOOKUP(B15,Tables!$BS$2:$BX$4,6,FALSE)="Not Applicable","",VLOOKUP(B15,Tables!$BS$2:$BX$4,6,FALSE))))</f>
        <v/>
      </c>
      <c r="I16" s="334"/>
      <c r="J16" s="335"/>
      <c r="K16" s="336"/>
      <c r="M16" s="352"/>
    </row>
    <row r="17" spans="1:13" x14ac:dyDescent="0.5">
      <c r="C17" s="311"/>
      <c r="D17" s="80"/>
      <c r="E17" s="147" t="str">
        <f>$E$12</f>
        <v>Formal Observation 2:</v>
      </c>
      <c r="F17" s="146" t="str">
        <f>IF(B15="","",IF(ISNA(VLOOKUP(B15,Tables!$BH$5:$BM$7,6,FALSE)),"",IF(VLOOKUP(B15,Tables!$BH$5:$BM$7,6,FALSE)="Not Applicable","",VLOOKUP(B15,Tables!$BH$5:$BM12,6,FALSE))))</f>
        <v/>
      </c>
      <c r="G17" s="148" t="s">
        <v>597</v>
      </c>
      <c r="H17" s="149" t="str">
        <f>IF(B15="","",IF(ISNA(VLOOKUP(B15,Tables!$BS$5:$BX$7,6,FALSE)),"",IF(VLOOKUP(B15,Tables!$BS$5:$BX$7,6,FALSE)="Not Applicable","",VLOOKUP(B15,Tables!$BS$5:$BX$7,6,FALSE))))</f>
        <v/>
      </c>
      <c r="I17" s="337"/>
      <c r="J17" s="338"/>
      <c r="K17" s="339"/>
      <c r="M17" s="352"/>
    </row>
    <row r="18" spans="1:13" x14ac:dyDescent="0.5">
      <c r="C18" s="312"/>
      <c r="D18" s="81"/>
      <c r="E18" s="147" t="str">
        <f>$E$13</f>
        <v>Formal Observation 3:</v>
      </c>
      <c r="F18" s="146" t="str">
        <f>IF(B15="","",IF(ISNA(VLOOKUP(B15,Tables!$BH$8:$BM$10,6,FALSE)),"",IF(VLOOKUP(B15,Tables!$BH$8:$BM$10,6,FALSE)="Not Applicable","",VLOOKUP(B15,Tables!$BH$8:$BM$10,6,FALSE))))</f>
        <v/>
      </c>
      <c r="G18" s="148" t="s">
        <v>594</v>
      </c>
      <c r="H18" s="149" t="str">
        <f>IF(B15="","",IF(ISNA(VLOOKUP(B15,Tables!$BS$8:$BX$10,6,FALSE)),"",IF(VLOOKUP(B15,Tables!$BS$8:$BX$10,6,FALSE)="Not Applicable","",VLOOKUP(B15,Tables!$BS$8:$BX$10,6,FALSE))))</f>
        <v/>
      </c>
      <c r="I18" s="340"/>
      <c r="J18" s="341"/>
      <c r="K18" s="342"/>
      <c r="M18" s="164"/>
    </row>
    <row r="19" spans="1:13" ht="3" customHeight="1" x14ac:dyDescent="0.5">
      <c r="C19" s="119"/>
      <c r="D19" s="120"/>
      <c r="E19" s="120"/>
      <c r="F19" s="120"/>
      <c r="G19" s="120"/>
      <c r="H19" s="120"/>
      <c r="I19" s="120"/>
      <c r="J19" s="120"/>
      <c r="K19" s="120"/>
      <c r="M19" s="73"/>
    </row>
    <row r="20" spans="1:13" ht="60" customHeight="1" x14ac:dyDescent="0.5">
      <c r="A20" s="68" t="str">
        <f t="shared" si="0"/>
        <v>PSEL.I.C - Articulate, advocate, and cultivate core values th</v>
      </c>
      <c r="B20" s="68" t="str">
        <f>LEFT(A20,50)</f>
        <v>PSEL.I.C - Articulate, advocate, and cultivate cor</v>
      </c>
      <c r="C20" s="310" t="s">
        <v>403</v>
      </c>
      <c r="D20" s="77" t="str">
        <f>LEFT(E20,240)</f>
        <v xml:space="preserve">Articulate, advocate, and cultivate core values that define the school’s culture and stress the imperative of child-centered education; high expectations and student support; equity, inclusiveness, and social justice; openness, caring, and </v>
      </c>
      <c r="E20" s="313" t="s">
        <v>7</v>
      </c>
      <c r="F20" s="314"/>
      <c r="G20" s="314"/>
      <c r="H20" s="315"/>
      <c r="I20" s="78" t="str">
        <f>IF(C20="","",IF(VLOOKUP(C20,'Indicator Selection'!$C$7:$G$135,5,FALSE)="","",VLOOKUP(C20,'Indicator Selection'!$C$7:$G$135,5,FALSE)))</f>
        <v>No</v>
      </c>
      <c r="J20" s="222"/>
      <c r="K20" s="79" t="str">
        <f>IF(J20="","",IF(J20="Distinguished",4,IF(J20="Excellent",4,IF(J20="Proficient",3,IF(J20="Basic",2,IF(J20="Needs Improvement",2,IF(J20="Unsatisfactory",1,"NA")))))))</f>
        <v/>
      </c>
      <c r="M20" s="352" t="str">
        <f>IF(AND(I20="Yes",J20=""),"Select Rating",IF(I20="Yes","",IF(J20="Select Basic or Needs Improvement","Select Basic or Needs Improvement for Professional Practice Rating on worksheet titled Eval Info &amp; Rankings.",IF(J20="Select Distinguished or Excellent","Select Distinguished or Excellent for Professional Practice Rating on worksheet titled Eval Info &amp; Rankings.",IF(AND(I20="No",J20="Distinguished"),"Indicator not selected on indicator selection worksheet. Notify administrator that this indicator will be included.",IF(AND(I20="No",J20="Excellent"),"Indicator not selected on indicator selection worksheet. Notify administrator that this indicator will be included.",IF(AND(I20="No",J20="Proficient"),"Indicator not selected on indicator selection worksheet. Notify administrator that this indicator will be included.",IF(AND(I20="No",J20="Basic"),"Indicator not selected on indicator selection worksheet. Notify administrator that this indicator will be included.",IF(AND(I20="No",J20="Needs Improvement"),"Indicator not selected on indicator selection worksheet. Notify administrator that this indicator will be included.",IF(AND(I20="No",J20="Unsatisfactory"),"Indicator not selected on indicator selection worksheet. Notify administrator that this indicator will be included.",IF(AND(I20="Yes",J20=""),"Select Rating",IF(J20="Not Applicable","",IF((ISNUMBER(SEARCH("Excellent",F21))),"Indicator not selected on indicator selection worksheet. Notify administrator that this indicator will be included.",IF((ISNUMBER(SEARCH("Distinguished",F21))),"Indicator not selected on indicator selection worksheet. Notify administrator that this indicator will be included.",IF((ISNUMBER(SEARCH("Proficient",F21))),"Indicator not selected on indicator selection worksheet. Notify administrator that this indicator will be included.",IF((ISNUMBER(SEARCH("Basic",F21))),"Indicator not selected on indicator selection worksheet. Notify administrator that this indicator will be included.",IF((ISNUMBER(SEARCH("Needs Improvement",F21))),"Indicator not selected on indicator selection worksheet. Notify administrator that this indicator will be included.",IF((ISNUMBER(SEARCH("Unsatisfactory",F21))),"Indicator not selected on indicator selection worksheet. Notify administrator that this indicator will be included.",IF((ISNUMBER(SEARCH("Excellent",F22))),"Indicator not selected on indicator selection worksheet. Notify administrator that this indicator will be included.",IF((ISNUMBER(SEARCH("Distinguished",F22))),"Indicator not selected on indicator selection worksheet. Notify administrator that this indicator will be included.",IF((ISNUMBER(SEARCH("Proficient",F22))),"Indicator not selected on indicator selection worksheet. Notify administrator that this indicator will be included.",IF((ISNUMBER(SEARCH("Basic",F22))),"Indicator not selected on indicator selection worksheet. Notify administrator that this indicator will be included.",IF((ISNUMBER(SEARCH("Needs Improvement",F22))),"Indicator not selected on indicator selection worksheet. Notify administrator that this indicator will be included.",IF((ISNUMBER(SEARCH("Unsatisfactory",F22))),"Indicator not selected on indicator selection worksheet. Notify administrator that this indicator will be included.",IF((ISNUMBER(SEARCH("Excellent",F23))),"Indicator not selected on indicator selection worksheet. Notify administrator that this indicator will be included.",IF((ISNUMBER(SEARCH("Distinguished",F23))),"Indicator not selected on indicator selection worksheet. Notify administrator that this indicator will be included.",IF((ISNUMBER(SEARCH("Proficient",F23))),"Indicator not selected on indicator selection worksheet. Notify administrator that this indicator will be included.",IF((ISNUMBER(SEARCH("Basic",F23))),"Indicator not selected on indicator selection worksheet. Notify administrator that this indicator will be included.",IF((ISNUMBER(SEARCH("Needs Improvement",F170))),"Indicator not selected on indicator selection worksheet. Notify administrator that this indicator will be included.",IF((ISNUMBER(SEARCH("Unsatisfactory",F23))),"Indicator not selected on indicator selection worksheet. Notify administrator that this indicator will be included.",IF((ISNUMBER(SEARCH("Excellent",H21))),"Indicator not selected on indicator selection worksheet. Notify administrator that this indicator will be included.",IF((ISNUMBER(SEARCH("Distinguished",H21))),"Indicator not selected on indicator selection worksheet. Notify administrator that this indicator will be included.",IF((ISNUMBER(SEARCH("Proficient",H21))),"Indicator not selected on indicator selection worksheet. Notify administrator that this indicator will be included.",IF((ISNUMBER(SEARCH("Basic",H21))),"Indicator not selected on indicator selection worksheet. Notify administrator that this indicator will be included.",IF((ISNUMBER(SEARCH("Needs Improvement",H21))),"Indicator not selected on indicator selection worksheet. Notify administrator that this indicator will be included.",IF((ISNUMBER(SEARCH("Unsatisfactory",H21))),"Indicator not selected on indicator selection worksheet. Notify administrator that this indicator will be included.",IF((ISNUMBER(SEARCH("Excellent",H22))),"Indicator not selected on indicator selection worksheet. Notify administrator that this indicator will be included.",IF((ISNUMBER(SEARCH("Distinguished",H22))),"Indicator not selected on indicator selection worksheet. Notify administrator that this indicator will be included.",IF((ISNUMBER(SEARCH("Proficient",H22))),"Indicator not selected on indicator selection worksheet. Notify administrator that this indicator will be included.",IF((ISNUMBER(SEARCH("Basic",H22))),"Indicator not selected on indicator selection worksheet. Notify administrator that this indicator will be included.",IF((ISNUMBER(SEARCH("Needs Improvement",H22))),"Indicator not selected on indicator selection worksheet. Notify administrator that this indicator will be included.",IF((ISNUMBER(SEARCH("Unsatisfactory",H22))),"Indicator not selected on indicator selection worksheet. Notify administrator that this indicator will be included.",IF((ISNUMBER(SEARCH("Proficient",H23))),"Indicator not selected on indicator selection worksheet. Notify administrator that this indicator will be included.",IF((ISNUMBER(SEARCH("Basic",H23))),"Indicator not selected on indicator selection worksheet. Notify administrator that this indicator will be included.",IF((ISNUMBER(SEARCH("Needs Improvement",H23))),"Indicator not selected on indicator selection worksheet. Notify administrator that this indicator will be included.",IF((ISNUMBER(SEARCH("Unsatisfactory",H23))),"Indicator not selected on indicator selection worksheet. Notify administrator that this indicator will be included.",""))))))))))))))))))))))))))))))))))))))))))))))</f>
        <v/>
      </c>
    </row>
    <row r="21" spans="1:13" x14ac:dyDescent="0.5">
      <c r="C21" s="311"/>
      <c r="D21" s="80"/>
      <c r="E21" s="147" t="str">
        <f>$E$11</f>
        <v>Formal Observation 1:</v>
      </c>
      <c r="F21" s="146" t="str">
        <f>IF(B20="","",IF(ISNA(VLOOKUP(B20,Tables!$BH$2:$BM$4,6,FALSE)),"",IF(VLOOKUP(B20,Tables!$BH$2:$BM$4,6,FALSE)="Not Applicable","",VLOOKUP(B20,Tables!$BH$2:$BM$4,6,FALSE))))</f>
        <v/>
      </c>
      <c r="G21" s="148" t="s">
        <v>596</v>
      </c>
      <c r="H21" s="149" t="str">
        <f>IF(B20="","",IF(ISNA(VLOOKUP(B20,Tables!$BS$2:$BX$4,6,FALSE)),"",IF(VLOOKUP(B20,Tables!$BS$2:$BX$4,6,FALSE)="Not Applicable","",VLOOKUP(B20,Tables!$BS$2:$BX$4,6,FALSE))))</f>
        <v/>
      </c>
      <c r="I21" s="334"/>
      <c r="J21" s="335"/>
      <c r="K21" s="336"/>
      <c r="M21" s="352"/>
    </row>
    <row r="22" spans="1:13" x14ac:dyDescent="0.5">
      <c r="C22" s="311"/>
      <c r="D22" s="80"/>
      <c r="E22" s="147" t="str">
        <f>$E$12</f>
        <v>Formal Observation 2:</v>
      </c>
      <c r="F22" s="146" t="str">
        <f>IF(B20="","",IF(ISNA(VLOOKUP(B20,Tables!$BH$5:$BM$7,6,FALSE)),"",IF(VLOOKUP(B20,Tables!$BH$5:$BM$7,6,FALSE)="Not Applicable","",VLOOKUP(B20,Tables!$BH$5:$BM17,6,FALSE))))</f>
        <v/>
      </c>
      <c r="G22" s="148" t="s">
        <v>597</v>
      </c>
      <c r="H22" s="149" t="str">
        <f>IF(B20="","",IF(ISNA(VLOOKUP(B20,Tables!$BS$5:$BX$7,6,FALSE)),"",IF(VLOOKUP(B20,Tables!$BS$5:$BX$7,6,FALSE)="Not Applicable","",VLOOKUP(B20,Tables!$BS$5:$BX$7,6,FALSE))))</f>
        <v/>
      </c>
      <c r="I22" s="337"/>
      <c r="J22" s="338"/>
      <c r="K22" s="339"/>
      <c r="M22" s="352"/>
    </row>
    <row r="23" spans="1:13" x14ac:dyDescent="0.5">
      <c r="C23" s="312"/>
      <c r="D23" s="81"/>
      <c r="E23" s="147" t="str">
        <f>$E$13</f>
        <v>Formal Observation 3:</v>
      </c>
      <c r="F23" s="146" t="str">
        <f>IF(B20="","",IF(ISNA(VLOOKUP(B20,Tables!$BH$8:$BM$10,6,FALSE)),"",IF(VLOOKUP(B20,Tables!$BH$8:$BM$10,6,FALSE)="Not Applicable","",VLOOKUP(B20,Tables!$BH$8:$BM$10,6,FALSE))))</f>
        <v/>
      </c>
      <c r="G23" s="148" t="s">
        <v>594</v>
      </c>
      <c r="H23" s="149" t="str">
        <f>IF(B20="","",IF(ISNA(VLOOKUP(B20,Tables!$BS$8:$BX$10,6,FALSE)),"",IF(VLOOKUP(B20,Tables!$BS$8:$BX$10,6,FALSE)="Not Applicable","",VLOOKUP(B20,Tables!$BS$8:$BX$10,6,FALSE))))</f>
        <v/>
      </c>
      <c r="I23" s="340"/>
      <c r="J23" s="341"/>
      <c r="K23" s="342"/>
      <c r="M23" s="164"/>
    </row>
    <row r="24" spans="1:13" ht="3" customHeight="1" x14ac:dyDescent="0.5">
      <c r="C24" s="119"/>
      <c r="D24" s="120"/>
      <c r="E24" s="120"/>
      <c r="F24" s="120"/>
      <c r="G24" s="120"/>
      <c r="H24" s="120"/>
      <c r="I24" s="120"/>
      <c r="J24" s="120"/>
      <c r="K24" s="120"/>
      <c r="M24" s="73"/>
    </row>
    <row r="25" spans="1:13" ht="31.25" customHeight="1" x14ac:dyDescent="0.5">
      <c r="A25" s="68" t="str">
        <f t="shared" si="0"/>
        <v>PSEL.I.D - Strategically develop, implement, and evaluate act</v>
      </c>
      <c r="B25" s="68" t="str">
        <f>LEFT(A25,50)</f>
        <v>PSEL.I.D - Strategically develop, implement, and e</v>
      </c>
      <c r="C25" s="310" t="s">
        <v>322</v>
      </c>
      <c r="D25" s="77" t="str">
        <f>LEFT(E25,240)</f>
        <v>Strategically develop, implement, and evaluate actions to achieve the vision for the school.</v>
      </c>
      <c r="E25" s="313" t="s">
        <v>8</v>
      </c>
      <c r="F25" s="314"/>
      <c r="G25" s="314"/>
      <c r="H25" s="315"/>
      <c r="I25" s="78" t="str">
        <f>IF(C25="","",IF(VLOOKUP(C25,'Indicator Selection'!$C$7:$G$135,5,FALSE)="","",VLOOKUP(C25,'Indicator Selection'!$C$7:$G$135,5,FALSE)))</f>
        <v>No</v>
      </c>
      <c r="J25" s="222"/>
      <c r="K25" s="79" t="str">
        <f>IF(J25="","",IF(J25="Distinguished",4,IF(J25="Excellent",4,IF(J25="Proficient",3,IF(J25="Basic",2,IF(J25="Needs Improvement",2,IF(J25="Unsatisfactory",1,"NA")))))))</f>
        <v/>
      </c>
      <c r="M25" s="352" t="str">
        <f>IF(AND(I25="Yes",J25=""),"Select Rating",IF(I25="Yes","",IF(J25="Select Basic or Needs Improvement","Select Basic or Needs Improvement for Professional Practice Rating on worksheet titled Eval Info &amp; Rankings.",IF(J25="Select Distinguished or Excellent","Select Distinguished or Excellent for Professional Practice Rating on worksheet titled Eval Info &amp; Rankings.",IF(AND(I25="No",J25="Distinguished"),"Indicator not selected on indicator selection worksheet. Notify administrator that this indicator will be included.",IF(AND(I25="No",J25="Excellent"),"Indicator not selected on indicator selection worksheet. Notify administrator that this indicator will be included.",IF(AND(I25="No",J25="Proficient"),"Indicator not selected on indicator selection worksheet. Notify administrator that this indicator will be included.",IF(AND(I25="No",J25="Basic"),"Indicator not selected on indicator selection worksheet. Notify administrator that this indicator will be included.",IF(AND(I25="No",J25="Needs Improvement"),"Indicator not selected on indicator selection worksheet. Notify administrator that this indicator will be included.",IF(AND(I25="No",J25="Unsatisfactory"),"Indicator not selected on indicator selection worksheet. Notify administrator that this indicator will be included.",IF(AND(I25="Yes",J25=""),"Select Rating",IF(J25="Not Applicable","",IF((ISNUMBER(SEARCH("Excellent",F26))),"Indicator not selected on indicator selection worksheet. Notify administrator that this indicator will be included.",IF((ISNUMBER(SEARCH("Distinguished",F26))),"Indicator not selected on indicator selection worksheet. Notify administrator that this indicator will be included.",IF((ISNUMBER(SEARCH("Proficient",F26))),"Indicator not selected on indicator selection worksheet. Notify administrator that this indicator will be included.",IF((ISNUMBER(SEARCH("Basic",F26))),"Indicator not selected on indicator selection worksheet. Notify administrator that this indicator will be included.",IF((ISNUMBER(SEARCH("Needs Improvement",F26))),"Indicator not selected on indicator selection worksheet. Notify administrator that this indicator will be included.",IF((ISNUMBER(SEARCH("Unsatisfactory",F26))),"Indicator not selected on indicator selection worksheet. Notify administrator that this indicator will be included.",IF((ISNUMBER(SEARCH("Excellent",F27))),"Indicator not selected on indicator selection worksheet. Notify administrator that this indicator will be included.",IF((ISNUMBER(SEARCH("Distinguished",F27))),"Indicator not selected on indicator selection worksheet. Notify administrator that this indicator will be included.",IF((ISNUMBER(SEARCH("Proficient",F27))),"Indicator not selected on indicator selection worksheet. Notify administrator that this indicator will be included.",IF((ISNUMBER(SEARCH("Basic",F27))),"Indicator not selected on indicator selection worksheet. Notify administrator that this indicator will be included.",IF((ISNUMBER(SEARCH("Needs Improvement",F27))),"Indicator not selected on indicator selection worksheet. Notify administrator that this indicator will be included.",IF((ISNUMBER(SEARCH("Unsatisfactory",F27))),"Indicator not selected on indicator selection worksheet. Notify administrator that this indicator will be included.",IF((ISNUMBER(SEARCH("Excellent",F28))),"Indicator not selected on indicator selection worksheet. Notify administrator that this indicator will be included.",IF((ISNUMBER(SEARCH("Distinguished",F28))),"Indicator not selected on indicator selection worksheet. Notify administrator that this indicator will be included.",IF((ISNUMBER(SEARCH("Proficient",F28))),"Indicator not selected on indicator selection worksheet. Notify administrator that this indicator will be included.",IF((ISNUMBER(SEARCH("Basic",F28))),"Indicator not selected on indicator selection worksheet. Notify administrator that this indicator will be included.",IF((ISNUMBER(SEARCH("Needs Improvement",F178))),"Indicator not selected on indicator selection worksheet. Notify administrator that this indicator will be included.",IF((ISNUMBER(SEARCH("Unsatisfactory",F28))),"Indicator not selected on indicator selection worksheet. Notify administrator that this indicator will be included.",IF((ISNUMBER(SEARCH("Excellent",H26))),"Indicator not selected on indicator selection worksheet. Notify administrator that this indicator will be included.",IF((ISNUMBER(SEARCH("Distinguished",H26))),"Indicator not selected on indicator selection worksheet. Notify administrator that this indicator will be included.",IF((ISNUMBER(SEARCH("Proficient",H26))),"Indicator not selected on indicator selection worksheet. Notify administrator that this indicator will be included.",IF((ISNUMBER(SEARCH("Basic",H26))),"Indicator not selected on indicator selection worksheet. Notify administrator that this indicator will be included.",IF((ISNUMBER(SEARCH("Needs Improvement",H26))),"Indicator not selected on indicator selection worksheet. Notify administrator that this indicator will be included.",IF((ISNUMBER(SEARCH("Unsatisfactory",H26))),"Indicator not selected on indicator selection worksheet. Notify administrator that this indicator will be included.",IF((ISNUMBER(SEARCH("Excellent",H27))),"Indicator not selected on indicator selection worksheet. Notify administrator that this indicator will be included.",IF((ISNUMBER(SEARCH("Distinguished",H27))),"Indicator not selected on indicator selection worksheet. Notify administrator that this indicator will be included.",IF((ISNUMBER(SEARCH("Proficient",H27))),"Indicator not selected on indicator selection worksheet. Notify administrator that this indicator will be included.",IF((ISNUMBER(SEARCH("Basic",H27))),"Indicator not selected on indicator selection worksheet. Notify administrator that this indicator will be included.",IF((ISNUMBER(SEARCH("Needs Improvement",H27))),"Indicator not selected on indicator selection worksheet. Notify administrator that this indicator will be included.",IF((ISNUMBER(SEARCH("Unsatisfactory",H27))),"Indicator not selected on indicator selection worksheet. Notify administrator that this indicator will be included.",IF((ISNUMBER(SEARCH("Proficient",H28))),"Indicator not selected on indicator selection worksheet. Notify administrator that this indicator will be included.",IF((ISNUMBER(SEARCH("Basic",H28))),"Indicator not selected on indicator selection worksheet. Notify administrator that this indicator will be included.",IF((ISNUMBER(SEARCH("Needs Improvement",H28))),"Indicator not selected on indicator selection worksheet. Notify administrator that this indicator will be included.",IF((ISNUMBER(SEARCH("Unsatisfactory",H28))),"Indicator not selected on indicator selection worksheet. Notify administrator that this indicator will be included.",""))))))))))))))))))))))))))))))))))))))))))))))</f>
        <v/>
      </c>
    </row>
    <row r="26" spans="1:13" x14ac:dyDescent="0.5">
      <c r="C26" s="311"/>
      <c r="D26" s="80"/>
      <c r="E26" s="147" t="str">
        <f>$E$11</f>
        <v>Formal Observation 1:</v>
      </c>
      <c r="F26" s="146" t="str">
        <f>IF(B25="","",IF(ISNA(VLOOKUP(B25,Tables!$BH$2:$BM$4,6,FALSE)),"",IF(VLOOKUP(B25,Tables!$BH$2:$BM$4,6,FALSE)="Not Applicable","",VLOOKUP(B25,Tables!$BH$2:$BM$4,6,FALSE))))</f>
        <v/>
      </c>
      <c r="G26" s="148" t="s">
        <v>596</v>
      </c>
      <c r="H26" s="149" t="str">
        <f>IF(B25="","",IF(ISNA(VLOOKUP(B25,Tables!$BS$2:$BX$4,6,FALSE)),"",IF(VLOOKUP(B25,Tables!$BS$2:$BX$4,6,FALSE)="Not Applicable","",VLOOKUP(B25,Tables!$BS$2:$BX$4,6,FALSE))))</f>
        <v/>
      </c>
      <c r="I26" s="334"/>
      <c r="J26" s="335"/>
      <c r="K26" s="336"/>
      <c r="M26" s="352"/>
    </row>
    <row r="27" spans="1:13" x14ac:dyDescent="0.5">
      <c r="C27" s="311"/>
      <c r="D27" s="80"/>
      <c r="E27" s="147" t="str">
        <f>$E$12</f>
        <v>Formal Observation 2:</v>
      </c>
      <c r="F27" s="146" t="str">
        <f>IF(B25="","",IF(ISNA(VLOOKUP(B25,Tables!$BH$5:$BM$7,6,FALSE)),"",IF(VLOOKUP(B25,Tables!$BH$5:$BM$7,6,FALSE)="Not Applicable","",VLOOKUP(B25,Tables!$BH$5:$BM22,6,FALSE))))</f>
        <v/>
      </c>
      <c r="G27" s="148" t="s">
        <v>597</v>
      </c>
      <c r="H27" s="149" t="str">
        <f>IF(B25="","",IF(ISNA(VLOOKUP(B25,Tables!$BS$5:$BX$7,6,FALSE)),"",IF(VLOOKUP(B25,Tables!$BS$5:$BX$7,6,FALSE)="Not Applicable","",VLOOKUP(B25,Tables!$BS$5:$BX$7,6,FALSE))))</f>
        <v/>
      </c>
      <c r="I27" s="337"/>
      <c r="J27" s="338"/>
      <c r="K27" s="339"/>
      <c r="M27" s="352"/>
    </row>
    <row r="28" spans="1:13" x14ac:dyDescent="0.5">
      <c r="C28" s="312"/>
      <c r="D28" s="81"/>
      <c r="E28" s="147" t="str">
        <f>$E$13</f>
        <v>Formal Observation 3:</v>
      </c>
      <c r="F28" s="146" t="str">
        <f>IF(B25="","",IF(ISNA(VLOOKUP(B25,Tables!$BH$8:$BM$10,6,FALSE)),"",IF(VLOOKUP(B25,Tables!$BH$8:$BM$10,6,FALSE)="Not Applicable","",VLOOKUP(B25,Tables!$BH$8:$BM$10,6,FALSE))))</f>
        <v/>
      </c>
      <c r="G28" s="148" t="s">
        <v>594</v>
      </c>
      <c r="H28" s="149" t="str">
        <f>IF(B25="","",IF(ISNA(VLOOKUP(B25,Tables!$BS$8:$BX$10,6,FALSE)),"",IF(VLOOKUP(B25,Tables!$BS$8:$BX$10,6,FALSE)="Not Applicable","",VLOOKUP(B25,Tables!$BS$8:$BX$10,6,FALSE))))</f>
        <v/>
      </c>
      <c r="I28" s="340"/>
      <c r="J28" s="341"/>
      <c r="K28" s="342"/>
      <c r="M28" s="164"/>
    </row>
    <row r="29" spans="1:13" ht="3" customHeight="1" x14ac:dyDescent="0.5">
      <c r="C29" s="119"/>
      <c r="D29" s="120"/>
      <c r="E29" s="120"/>
      <c r="F29" s="120"/>
      <c r="G29" s="120"/>
      <c r="H29" s="120"/>
      <c r="I29" s="120"/>
      <c r="J29" s="120"/>
      <c r="K29" s="120"/>
      <c r="M29" s="73"/>
    </row>
    <row r="30" spans="1:13" ht="47" customHeight="1" x14ac:dyDescent="0.5">
      <c r="A30" s="68" t="str">
        <f t="shared" si="0"/>
        <v xml:space="preserve">PSEL.I.E - Review the school’s mission and vision and adjust </v>
      </c>
      <c r="B30" s="68" t="str">
        <f>LEFT(A30,50)</f>
        <v xml:space="preserve">PSEL.I.E - Review the school’s mission and vision </v>
      </c>
      <c r="C30" s="310" t="s">
        <v>323</v>
      </c>
      <c r="D30" s="77" t="str">
        <f>LEFT(E30,240)</f>
        <v>Review the school’s mission and vision and adjust them to changing expectations and opportunities for the school, and changing needs and situations of students.</v>
      </c>
      <c r="E30" s="313" t="s">
        <v>9</v>
      </c>
      <c r="F30" s="314"/>
      <c r="G30" s="314"/>
      <c r="H30" s="315"/>
      <c r="I30" s="78" t="str">
        <f>IF(C30="","",IF(VLOOKUP(C30,'Indicator Selection'!$C$7:$G$135,5,FALSE)="","",VLOOKUP(C30,'Indicator Selection'!$C$7:$G$135,5,FALSE)))</f>
        <v>No</v>
      </c>
      <c r="J30" s="222"/>
      <c r="K30" s="79" t="str">
        <f>IF(J30="","",IF(J30="Distinguished",4,IF(J30="Excellent",4,IF(J30="Proficient",3,IF(J30="Basic",2,IF(J30="Needs Improvement",2,IF(J30="Unsatisfactory",1,"NA")))))))</f>
        <v/>
      </c>
      <c r="M30" s="352" t="str">
        <f>IF(AND(I30="Yes",J30=""),"Select Rating",IF(I30="Yes","",IF(J30="Select Basic or Needs Improvement","Select Basic or Needs Improvement for Professional Practice Rating on worksheet titled Eval Info &amp; Rankings.",IF(J30="Select Distinguished or Excellent","Select Distinguished or Excellent for Professional Practice Rating on worksheet titled Eval Info &amp; Rankings.",IF(AND(I30="No",J30="Distinguished"),"Indicator not selected on indicator selection worksheet. Notify administrator that this indicator will be included.",IF(AND(I30="No",J30="Excellent"),"Indicator not selected on indicator selection worksheet. Notify administrator that this indicator will be included.",IF(AND(I30="No",J30="Proficient"),"Indicator not selected on indicator selection worksheet. Notify administrator that this indicator will be included.",IF(AND(I30="No",J30="Basic"),"Indicator not selected on indicator selection worksheet. Notify administrator that this indicator will be included.",IF(AND(I30="No",J30="Needs Improvement"),"Indicator not selected on indicator selection worksheet. Notify administrator that this indicator will be included.",IF(AND(I30="No",J30="Unsatisfactory"),"Indicator not selected on indicator selection worksheet. Notify administrator that this indicator will be included.",IF(AND(I30="Yes",J30=""),"Select Rating",IF(J30="Not Applicable","",IF((ISNUMBER(SEARCH("Excellent",F31))),"Indicator not selected on indicator selection worksheet. Notify administrator that this indicator will be included.",IF((ISNUMBER(SEARCH("Distinguished",F31))),"Indicator not selected on indicator selection worksheet. Notify administrator that this indicator will be included.",IF((ISNUMBER(SEARCH("Proficient",F31))),"Indicator not selected on indicator selection worksheet. Notify administrator that this indicator will be included.",IF((ISNUMBER(SEARCH("Basic",F31))),"Indicator not selected on indicator selection worksheet. Notify administrator that this indicator will be included.",IF((ISNUMBER(SEARCH("Needs Improvement",F31))),"Indicator not selected on indicator selection worksheet. Notify administrator that this indicator will be included.",IF((ISNUMBER(SEARCH("Unsatisfactory",F31))),"Indicator not selected on indicator selection worksheet. Notify administrator that this indicator will be included.",IF((ISNUMBER(SEARCH("Excellent",F32))),"Indicator not selected on indicator selection worksheet. Notify administrator that this indicator will be included.",IF((ISNUMBER(SEARCH("Distinguished",F32))),"Indicator not selected on indicator selection worksheet. Notify administrator that this indicator will be included.",IF((ISNUMBER(SEARCH("Proficient",F32))),"Indicator not selected on indicator selection worksheet. Notify administrator that this indicator will be included.",IF((ISNUMBER(SEARCH("Basic",F32))),"Indicator not selected on indicator selection worksheet. Notify administrator that this indicator will be included.",IF((ISNUMBER(SEARCH("Needs Improvement",F32))),"Indicator not selected on indicator selection worksheet. Notify administrator that this indicator will be included.",IF((ISNUMBER(SEARCH("Unsatisfactory",F32))),"Indicator not selected on indicator selection worksheet. Notify administrator that this indicator will be included.",IF((ISNUMBER(SEARCH("Excellent",F33))),"Indicator not selected on indicator selection worksheet. Notify administrator that this indicator will be included.",IF((ISNUMBER(SEARCH("Distinguished",F33))),"Indicator not selected on indicator selection worksheet. Notify administrator that this indicator will be included.",IF((ISNUMBER(SEARCH("Proficient",F33))),"Indicator not selected on indicator selection worksheet. Notify administrator that this indicator will be included.",IF((ISNUMBER(SEARCH("Basic",F33))),"Indicator not selected on indicator selection worksheet. Notify administrator that this indicator will be included.",IF((ISNUMBER(SEARCH("Needs Improvement",F183))),"Indicator not selected on indicator selection worksheet. Notify administrator that this indicator will be included.",IF((ISNUMBER(SEARCH("Unsatisfactory",F33))),"Indicator not selected on indicator selection worksheet. Notify administrator that this indicator will be included.",IF((ISNUMBER(SEARCH("Excellent",H31))),"Indicator not selected on indicator selection worksheet. Notify administrator that this indicator will be included.",IF((ISNUMBER(SEARCH("Distinguished",H31))),"Indicator not selected on indicator selection worksheet. Notify administrator that this indicator will be included.",IF((ISNUMBER(SEARCH("Proficient",H31))),"Indicator not selected on indicator selection worksheet. Notify administrator that this indicator will be included.",IF((ISNUMBER(SEARCH("Basic",H31))),"Indicator not selected on indicator selection worksheet. Notify administrator that this indicator will be included.",IF((ISNUMBER(SEARCH("Needs Improvement",H31))),"Indicator not selected on indicator selection worksheet. Notify administrator that this indicator will be included.",IF((ISNUMBER(SEARCH("Unsatisfactory",H31))),"Indicator not selected on indicator selection worksheet. Notify administrator that this indicator will be included.",IF((ISNUMBER(SEARCH("Excellent",H32))),"Indicator not selected on indicator selection worksheet. Notify administrator that this indicator will be included.",IF((ISNUMBER(SEARCH("Distinguished",H32))),"Indicator not selected on indicator selection worksheet. Notify administrator that this indicator will be included.",IF((ISNUMBER(SEARCH("Proficient",H32))),"Indicator not selected on indicator selection worksheet. Notify administrator that this indicator will be included.",IF((ISNUMBER(SEARCH("Basic",H32))),"Indicator not selected on indicator selection worksheet. Notify administrator that this indicator will be included.",IF((ISNUMBER(SEARCH("Needs Improvement",H32))),"Indicator not selected on indicator selection worksheet. Notify administrator that this indicator will be included.",IF((ISNUMBER(SEARCH("Unsatisfactory",H32))),"Indicator not selected on indicator selection worksheet. Notify administrator that this indicator will be included.",IF((ISNUMBER(SEARCH("Proficient",H33))),"Indicator not selected on indicator selection worksheet. Notify administrator that this indicator will be included.",IF((ISNUMBER(SEARCH("Basic",H33))),"Indicator not selected on indicator selection worksheet. Notify administrator that this indicator will be included.",IF((ISNUMBER(SEARCH("Needs Improvement",H33))),"Indicator not selected on indicator selection worksheet. Notify administrator that this indicator will be included.",IF((ISNUMBER(SEARCH("Unsatisfactory",H33))),"Indicator not selected on indicator selection worksheet. Notify administrator that this indicator will be included.",""))))))))))))))))))))))))))))))))))))))))))))))</f>
        <v/>
      </c>
    </row>
    <row r="31" spans="1:13" x14ac:dyDescent="0.5">
      <c r="C31" s="311"/>
      <c r="D31" s="80"/>
      <c r="E31" s="147" t="str">
        <f>$E$11</f>
        <v>Formal Observation 1:</v>
      </c>
      <c r="F31" s="146" t="str">
        <f>IF(B30="","",IF(ISNA(VLOOKUP(B30,Tables!$BH$2:$BM$4,6,FALSE)),"",IF(VLOOKUP(B30,Tables!$BH$2:$BM$4,6,FALSE)="Not Applicable","",VLOOKUP(B30,Tables!$BH$2:$BM$4,6,FALSE))))</f>
        <v/>
      </c>
      <c r="G31" s="148" t="s">
        <v>596</v>
      </c>
      <c r="H31" s="149" t="str">
        <f>IF(B30="","",IF(ISNA(VLOOKUP(B30,Tables!$BS$2:$BX$4,6,FALSE)),"",IF(VLOOKUP(B30,Tables!$BS$2:$BX$4,6,FALSE)="Not Applicable","",VLOOKUP(B30,Tables!$BS$2:$BX$4,6,FALSE))))</f>
        <v/>
      </c>
      <c r="I31" s="334"/>
      <c r="J31" s="335"/>
      <c r="K31" s="336"/>
      <c r="M31" s="352"/>
    </row>
    <row r="32" spans="1:13" x14ac:dyDescent="0.5">
      <c r="C32" s="311"/>
      <c r="D32" s="80"/>
      <c r="E32" s="147" t="str">
        <f>$E$12</f>
        <v>Formal Observation 2:</v>
      </c>
      <c r="F32" s="146" t="str">
        <f>IF(B30="","",IF(ISNA(VLOOKUP(B30,Tables!$BH$5:$BM$7,6,FALSE)),"",IF(VLOOKUP(B30,Tables!$BH$5:$BM$7,6,FALSE)="Not Applicable","",VLOOKUP(B30,Tables!$BH$5:$BM27,6,FALSE))))</f>
        <v/>
      </c>
      <c r="G32" s="148" t="s">
        <v>597</v>
      </c>
      <c r="H32" s="149" t="str">
        <f>IF(B30="","",IF(ISNA(VLOOKUP(B30,Tables!$BS$5:$BX$7,6,FALSE)),"",IF(VLOOKUP(B30,Tables!$BS$5:$BX$7,6,FALSE)="Not Applicable","",VLOOKUP(B30,Tables!$BS$5:$BX$7,6,FALSE))))</f>
        <v/>
      </c>
      <c r="I32" s="337"/>
      <c r="J32" s="338"/>
      <c r="K32" s="339"/>
      <c r="M32" s="352"/>
    </row>
    <row r="33" spans="1:15" x14ac:dyDescent="0.5">
      <c r="C33" s="312"/>
      <c r="D33" s="81"/>
      <c r="E33" s="147" t="str">
        <f>$E$13</f>
        <v>Formal Observation 3:</v>
      </c>
      <c r="F33" s="146" t="str">
        <f>IF(B30="","",IF(ISNA(VLOOKUP(B30,Tables!$BH$8:$BM$10,6,FALSE)),"",IF(VLOOKUP(B30,Tables!$BH$8:$BM$10,6,FALSE)="Not Applicable","",VLOOKUP(B30,Tables!$BH$8:$BM$10,6,FALSE))))</f>
        <v/>
      </c>
      <c r="G33" s="148" t="s">
        <v>594</v>
      </c>
      <c r="H33" s="149" t="str">
        <f>IF(B30="","",IF(ISNA(VLOOKUP(B30,Tables!$BS$8:$BX$10,6,FALSE)),"",IF(VLOOKUP(B30,Tables!$BS$8:$BX$10,6,FALSE)="Not Applicable","",VLOOKUP(B30,Tables!$BS$8:$BX$10,6,FALSE))))</f>
        <v/>
      </c>
      <c r="I33" s="340"/>
      <c r="J33" s="341"/>
      <c r="K33" s="342"/>
      <c r="M33" s="164"/>
    </row>
    <row r="34" spans="1:15" ht="3" customHeight="1" x14ac:dyDescent="0.5">
      <c r="C34" s="119"/>
      <c r="D34" s="120"/>
      <c r="E34" s="120"/>
      <c r="F34" s="120"/>
      <c r="G34" s="120"/>
      <c r="H34" s="120"/>
      <c r="I34" s="120"/>
      <c r="J34" s="120"/>
      <c r="K34" s="120"/>
      <c r="M34" s="73"/>
    </row>
    <row r="35" spans="1:15" ht="31.25" customHeight="1" x14ac:dyDescent="0.5">
      <c r="A35" s="68" t="str">
        <f t="shared" si="0"/>
        <v xml:space="preserve">PSEL.I.F - Develop shared understanding of and commitment to </v>
      </c>
      <c r="B35" s="68" t="str">
        <f>LEFT(A35,50)</f>
        <v>PSEL.I.F - Develop shared understanding of and com</v>
      </c>
      <c r="C35" s="310" t="s">
        <v>324</v>
      </c>
      <c r="D35" s="77" t="str">
        <f>LEFT(E35,240)</f>
        <v>Develop shared understanding of and commitment to mission, vision, and core values within the school and the community.</v>
      </c>
      <c r="E35" s="313" t="s">
        <v>10</v>
      </c>
      <c r="F35" s="314"/>
      <c r="G35" s="314"/>
      <c r="H35" s="315"/>
      <c r="I35" s="78" t="str">
        <f>IF(C35="","",IF(VLOOKUP(C35,'Indicator Selection'!$C$7:$G$135,5,FALSE)="","",VLOOKUP(C35,'Indicator Selection'!$C$7:$G$135,5,FALSE)))</f>
        <v>No</v>
      </c>
      <c r="J35" s="222"/>
      <c r="K35" s="79" t="str">
        <f>IF(J35="","",IF(J35="Distinguished",4,IF(J35="Excellent",4,IF(J35="Proficient",3,IF(J35="Basic",2,IF(J35="Needs Improvement",2,IF(J35="Unsatisfactory",1,"NA")))))))</f>
        <v/>
      </c>
      <c r="M35" s="352" t="str">
        <f>IF(AND(I35="Yes",J35=""),"Select Rating",IF(I35="Yes","",IF(J35="Select Basic or Needs Improvement","Select Basic or Needs Improvement for Professional Practice Rating on worksheet titled Eval Info &amp; Rankings.",IF(J35="Select Distinguished or Excellent","Select Distinguished or Excellent for Professional Practice Rating on worksheet titled Eval Info &amp; Rankings.",IF(AND(I35="No",J35="Distinguished"),"Indicator not selected on indicator selection worksheet. Notify administrator that this indicator will be included.",IF(AND(I35="No",J35="Excellent"),"Indicator not selected on indicator selection worksheet. Notify administrator that this indicator will be included.",IF(AND(I35="No",J35="Proficient"),"Indicator not selected on indicator selection worksheet. Notify administrator that this indicator will be included.",IF(AND(I35="No",J35="Basic"),"Indicator not selected on indicator selection worksheet. Notify administrator that this indicator will be included.",IF(AND(I35="No",J35="Needs Improvement"),"Indicator not selected on indicator selection worksheet. Notify administrator that this indicator will be included.",IF(AND(I35="No",J35="Unsatisfactory"),"Indicator not selected on indicator selection worksheet. Notify administrator that this indicator will be included.",IF(AND(I35="Yes",J35=""),"Select Rating",IF(J35="Not Applicable","",IF((ISNUMBER(SEARCH("Excellent",F36))),"Indicator not selected on indicator selection worksheet. Notify administrator that this indicator will be included.",IF((ISNUMBER(SEARCH("Distinguished",F36))),"Indicator not selected on indicator selection worksheet. Notify administrator that this indicator will be included.",IF((ISNUMBER(SEARCH("Proficient",F36))),"Indicator not selected on indicator selection worksheet. Notify administrator that this indicator will be included.",IF((ISNUMBER(SEARCH("Basic",F36))),"Indicator not selected on indicator selection worksheet. Notify administrator that this indicator will be included.",IF((ISNUMBER(SEARCH("Needs Improvement",F36))),"Indicator not selected on indicator selection worksheet. Notify administrator that this indicator will be included.",IF((ISNUMBER(SEARCH("Unsatisfactory",F36))),"Indicator not selected on indicator selection worksheet. Notify administrator that this indicator will be included.",IF((ISNUMBER(SEARCH("Excellent",F37))),"Indicator not selected on indicator selection worksheet. Notify administrator that this indicator will be included.",IF((ISNUMBER(SEARCH("Distinguished",F37))),"Indicator not selected on indicator selection worksheet. Notify administrator that this indicator will be included.",IF((ISNUMBER(SEARCH("Proficient",F37))),"Indicator not selected on indicator selection worksheet. Notify administrator that this indicator will be included.",IF((ISNUMBER(SEARCH("Basic",F37))),"Indicator not selected on indicator selection worksheet. Notify administrator that this indicator will be included.",IF((ISNUMBER(SEARCH("Needs Improvement",F37))),"Indicator not selected on indicator selection worksheet. Notify administrator that this indicator will be included.",IF((ISNUMBER(SEARCH("Unsatisfactory",F37))),"Indicator not selected on indicator selection worksheet. Notify administrator that this indicator will be included.",IF((ISNUMBER(SEARCH("Excellent",F38))),"Indicator not selected on indicator selection worksheet. Notify administrator that this indicator will be included.",IF((ISNUMBER(SEARCH("Distinguished",F38))),"Indicator not selected on indicator selection worksheet. Notify administrator that this indicator will be included.",IF((ISNUMBER(SEARCH("Proficient",F38))),"Indicator not selected on indicator selection worksheet. Notify administrator that this indicator will be included.",IF((ISNUMBER(SEARCH("Basic",F38))),"Indicator not selected on indicator selection worksheet. Notify administrator that this indicator will be included.",IF((ISNUMBER(SEARCH("Needs Improvement",F188))),"Indicator not selected on indicator selection worksheet. Notify administrator that this indicator will be included.",IF((ISNUMBER(SEARCH("Unsatisfactory",F38))),"Indicator not selected on indicator selection worksheet. Notify administrator that this indicator will be included.",IF((ISNUMBER(SEARCH("Excellent",H36))),"Indicator not selected on indicator selection worksheet. Notify administrator that this indicator will be included.",IF((ISNUMBER(SEARCH("Distinguished",H36))),"Indicator not selected on indicator selection worksheet. Notify administrator that this indicator will be included.",IF((ISNUMBER(SEARCH("Proficient",H36))),"Indicator not selected on indicator selection worksheet. Notify administrator that this indicator will be included.",IF((ISNUMBER(SEARCH("Basic",H36))),"Indicator not selected on indicator selection worksheet. Notify administrator that this indicator will be included.",IF((ISNUMBER(SEARCH("Needs Improvement",H36))),"Indicator not selected on indicator selection worksheet. Notify administrator that this indicator will be included.",IF((ISNUMBER(SEARCH("Unsatisfactory",H36))),"Indicator not selected on indicator selection worksheet. Notify administrator that this indicator will be included.",IF((ISNUMBER(SEARCH("Excellent",H37))),"Indicator not selected on indicator selection worksheet. Notify administrator that this indicator will be included.",IF((ISNUMBER(SEARCH("Distinguished",H37))),"Indicator not selected on indicator selection worksheet. Notify administrator that this indicator will be included.",IF((ISNUMBER(SEARCH("Proficient",H37))),"Indicator not selected on indicator selection worksheet. Notify administrator that this indicator will be included.",IF((ISNUMBER(SEARCH("Basic",H37))),"Indicator not selected on indicator selection worksheet. Notify administrator that this indicator will be included.",IF((ISNUMBER(SEARCH("Needs Improvement",H37))),"Indicator not selected on indicator selection worksheet. Notify administrator that this indicator will be included.",IF((ISNUMBER(SEARCH("Unsatisfactory",H37))),"Indicator not selected on indicator selection worksheet. Notify administrator that this indicator will be included.",IF((ISNUMBER(SEARCH("Proficient",H38))),"Indicator not selected on indicator selection worksheet. Notify administrator that this indicator will be included.",IF((ISNUMBER(SEARCH("Basic",H38))),"Indicator not selected on indicator selection worksheet. Notify administrator that this indicator will be included.",IF((ISNUMBER(SEARCH("Needs Improvement",H38))),"Indicator not selected on indicator selection worksheet. Notify administrator that this indicator will be included.",IF((ISNUMBER(SEARCH("Unsatisfactory",H38))),"Indicator not selected on indicator selection worksheet. Notify administrator that this indicator will be included.",""))))))))))))))))))))))))))))))))))))))))))))))</f>
        <v/>
      </c>
    </row>
    <row r="36" spans="1:15" x14ac:dyDescent="0.5">
      <c r="C36" s="311"/>
      <c r="D36" s="80"/>
      <c r="E36" s="147" t="str">
        <f>$E$11</f>
        <v>Formal Observation 1:</v>
      </c>
      <c r="F36" s="146" t="str">
        <f>IF(B35="","",IF(ISNA(VLOOKUP(B35,Tables!$BH$2:$BM$4,6,FALSE)),"",IF(VLOOKUP(B35,Tables!$BH$2:$BM$4,6,FALSE)="Not Applicable","",VLOOKUP(B35,Tables!$BH$2:$BM$4,6,FALSE))))</f>
        <v/>
      </c>
      <c r="G36" s="148" t="s">
        <v>596</v>
      </c>
      <c r="H36" s="149" t="str">
        <f>IF(B35="","",IF(ISNA(VLOOKUP(B35,Tables!$BS$2:$BX$4,6,FALSE)),"",IF(VLOOKUP(B35,Tables!$BS$2:$BX$4,6,FALSE)="Not Applicable","",VLOOKUP(B35,Tables!$BS$2:$BX$4,6,FALSE))))</f>
        <v/>
      </c>
      <c r="I36" s="334"/>
      <c r="J36" s="335"/>
      <c r="K36" s="336"/>
      <c r="M36" s="352"/>
    </row>
    <row r="37" spans="1:15" x14ac:dyDescent="0.5">
      <c r="C37" s="311"/>
      <c r="D37" s="80"/>
      <c r="E37" s="147" t="str">
        <f>$E$12</f>
        <v>Formal Observation 2:</v>
      </c>
      <c r="F37" s="146" t="str">
        <f>IF(B35="","",IF(ISNA(VLOOKUP(B35,Tables!$BH$5:$BM$7,6,FALSE)),"",IF(VLOOKUP(B35,Tables!$BH$5:$BM$7,6,FALSE)="Not Applicable","",VLOOKUP(B35,Tables!$BH$5:$BM32,6,FALSE))))</f>
        <v/>
      </c>
      <c r="G37" s="148" t="s">
        <v>597</v>
      </c>
      <c r="H37" s="149" t="str">
        <f>IF(B35="","",IF(ISNA(VLOOKUP(B35,Tables!$BS$5:$BX$7,6,FALSE)),"",IF(VLOOKUP(B35,Tables!$BS$5:$BX$7,6,FALSE)="Not Applicable","",VLOOKUP(B35,Tables!$BS$5:$BX$7,6,FALSE))))</f>
        <v/>
      </c>
      <c r="I37" s="337"/>
      <c r="J37" s="338"/>
      <c r="K37" s="339"/>
      <c r="M37" s="352"/>
    </row>
    <row r="38" spans="1:15" x14ac:dyDescent="0.5">
      <c r="C38" s="312"/>
      <c r="D38" s="81"/>
      <c r="E38" s="147" t="str">
        <f>$E$13</f>
        <v>Formal Observation 3:</v>
      </c>
      <c r="F38" s="146" t="str">
        <f>IF(B35="","",IF(ISNA(VLOOKUP(B35,Tables!$BH$8:$BM$10,6,FALSE)),"",IF(VLOOKUP(B35,Tables!$BH$8:$BM$10,6,FALSE)="Not Applicable","",VLOOKUP(B35,Tables!$BH$8:$BM$10,6,FALSE))))</f>
        <v/>
      </c>
      <c r="G38" s="148" t="s">
        <v>594</v>
      </c>
      <c r="H38" s="149" t="str">
        <f>IF(B35="","",IF(ISNA(VLOOKUP(B35,Tables!$BS$8:$BX$10,6,FALSE)),"",IF(VLOOKUP(B35,Tables!$BS$8:$BX$10,6,FALSE)="Not Applicable","",VLOOKUP(B35,Tables!$BS$8:$BX$10,6,FALSE))))</f>
        <v/>
      </c>
      <c r="I38" s="340"/>
      <c r="J38" s="341"/>
      <c r="K38" s="342"/>
      <c r="M38" s="164"/>
    </row>
    <row r="39" spans="1:15" ht="3" customHeight="1" x14ac:dyDescent="0.5">
      <c r="C39" s="119"/>
      <c r="D39" s="120"/>
      <c r="E39" s="120"/>
      <c r="F39" s="120"/>
      <c r="G39" s="120"/>
      <c r="H39" s="120"/>
      <c r="I39" s="120"/>
      <c r="J39" s="120"/>
      <c r="K39" s="120"/>
      <c r="M39" s="73"/>
    </row>
    <row r="40" spans="1:15" ht="31.25" customHeight="1" x14ac:dyDescent="0.5">
      <c r="A40" s="68" t="str">
        <f t="shared" si="0"/>
        <v>PSEL.I.G - Model and pursue the school’s mission, vision, and</v>
      </c>
      <c r="B40" s="68" t="str">
        <f>LEFT(A40,50)</f>
        <v xml:space="preserve">PSEL.I.G - Model and pursue the school’s mission, </v>
      </c>
      <c r="C40" s="310" t="s">
        <v>325</v>
      </c>
      <c r="D40" s="77" t="str">
        <f>LEFT(E40,240)</f>
        <v>Model and pursue the school’s mission, vision, and core values in all aspects of leadership.</v>
      </c>
      <c r="E40" s="313" t="s">
        <v>11</v>
      </c>
      <c r="F40" s="314"/>
      <c r="G40" s="314"/>
      <c r="H40" s="315"/>
      <c r="I40" s="78" t="str">
        <f>IF(C40="","",IF(VLOOKUP(C40,'Indicator Selection'!$C$7:$G$135,5,FALSE)="","",VLOOKUP(C40,'Indicator Selection'!$C$7:$G$135,5,FALSE)))</f>
        <v>No</v>
      </c>
      <c r="J40" s="222"/>
      <c r="K40" s="79" t="str">
        <f>IF(J40="","",IF(J40="Distinguished",4,IF(J40="Excellent",4,IF(J40="Proficient",3,IF(J40="Basic",2,IF(J40="Needs Improvement",2,IF(J40="Unsatisfactory",1,"NA")))))))</f>
        <v/>
      </c>
      <c r="M40" s="352" t="str">
        <f>IF(AND(I40="Yes",J40=""),"Select Rating",IF(I40="Yes","",IF(J40="Select Basic or Needs Improvement","Select Basic or Needs Improvement for Professional Practice Rating on worksheet titled Eval Info &amp; Rankings.",IF(J40="Select Distinguished or Excellent","Select Distinguished or Excellent for Professional Practice Rating on worksheet titled Eval Info &amp; Rankings.",IF(AND(I40="No",J40="Distinguished"),"Indicator not selected on indicator selection worksheet. Notify administrator that this indicator will be included.",IF(AND(I40="No",J40="Excellent"),"Indicator not selected on indicator selection worksheet. Notify administrator that this indicator will be included.",IF(AND(I40="No",J40="Proficient"),"Indicator not selected on indicator selection worksheet. Notify administrator that this indicator will be included.",IF(AND(I40="No",J40="Basic"),"Indicator not selected on indicator selection worksheet. Notify administrator that this indicator will be included.",IF(AND(I40="No",J40="Needs Improvement"),"Indicator not selected on indicator selection worksheet. Notify administrator that this indicator will be included.",IF(AND(I40="No",J40="Unsatisfactory"),"Indicator not selected on indicator selection worksheet. Notify administrator that this indicator will be included.",IF(AND(I40="Yes",J40=""),"Select Rating",IF(J40="Not Applicable","",IF((ISNUMBER(SEARCH("Excellent",F41))),"Indicator not selected on indicator selection worksheet. Notify administrator that this indicator will be included.",IF((ISNUMBER(SEARCH("Distinguished",F41))),"Indicator not selected on indicator selection worksheet. Notify administrator that this indicator will be included.",IF((ISNUMBER(SEARCH("Proficient",F41))),"Indicator not selected on indicator selection worksheet. Notify administrator that this indicator will be included.",IF((ISNUMBER(SEARCH("Basic",F41))),"Indicator not selected on indicator selection worksheet. Notify administrator that this indicator will be included.",IF((ISNUMBER(SEARCH("Needs Improvement",F41))),"Indicator not selected on indicator selection worksheet. Notify administrator that this indicator will be included.",IF((ISNUMBER(SEARCH("Unsatisfactory",F41))),"Indicator not selected on indicator selection worksheet. Notify administrator that this indicator will be included.",IF((ISNUMBER(SEARCH("Excellent",F42))),"Indicator not selected on indicator selection worksheet. Notify administrator that this indicator will be included.",IF((ISNUMBER(SEARCH("Distinguished",F42))),"Indicator not selected on indicator selection worksheet. Notify administrator that this indicator will be included.",IF((ISNUMBER(SEARCH("Proficient",F42))),"Indicator not selected on indicator selection worksheet. Notify administrator that this indicator will be included.",IF((ISNUMBER(SEARCH("Basic",F42))),"Indicator not selected on indicator selection worksheet. Notify administrator that this indicator will be included.",IF((ISNUMBER(SEARCH("Needs Improvement",F42))),"Indicator not selected on indicator selection worksheet. Notify administrator that this indicator will be included.",IF((ISNUMBER(SEARCH("Unsatisfactory",F42))),"Indicator not selected on indicator selection worksheet. Notify administrator that this indicator will be included.",IF((ISNUMBER(SEARCH("Excellent",F43))),"Indicator not selected on indicator selection worksheet. Notify administrator that this indicator will be included.",IF((ISNUMBER(SEARCH("Distinguished",F43))),"Indicator not selected on indicator selection worksheet. Notify administrator that this indicator will be included.",IF((ISNUMBER(SEARCH("Proficient",F43))),"Indicator not selected on indicator selection worksheet. Notify administrator that this indicator will be included.",IF((ISNUMBER(SEARCH("Basic",F43))),"Indicator not selected on indicator selection worksheet. Notify administrator that this indicator will be included.",IF((ISNUMBER(SEARCH("Needs Improvement",F193))),"Indicator not selected on indicator selection worksheet. Notify administrator that this indicator will be included.",IF((ISNUMBER(SEARCH("Unsatisfactory",F43))),"Indicator not selected on indicator selection worksheet. Notify administrator that this indicator will be included.",IF((ISNUMBER(SEARCH("Excellent",H41))),"Indicator not selected on indicator selection worksheet. Notify administrator that this indicator will be included.",IF((ISNUMBER(SEARCH("Distinguished",H41))),"Indicator not selected on indicator selection worksheet. Notify administrator that this indicator will be included.",IF((ISNUMBER(SEARCH("Proficient",H41))),"Indicator not selected on indicator selection worksheet. Notify administrator that this indicator will be included.",IF((ISNUMBER(SEARCH("Basic",H41))),"Indicator not selected on indicator selection worksheet. Notify administrator that this indicator will be included.",IF((ISNUMBER(SEARCH("Needs Improvement",H41))),"Indicator not selected on indicator selection worksheet. Notify administrator that this indicator will be included.",IF((ISNUMBER(SEARCH("Unsatisfactory",H41))),"Indicator not selected on indicator selection worksheet. Notify administrator that this indicator will be included.",IF((ISNUMBER(SEARCH("Excellent",H42))),"Indicator not selected on indicator selection worksheet. Notify administrator that this indicator will be included.",IF((ISNUMBER(SEARCH("Distinguished",H42))),"Indicator not selected on indicator selection worksheet. Notify administrator that this indicator will be included.",IF((ISNUMBER(SEARCH("Proficient",H42))),"Indicator not selected on indicator selection worksheet. Notify administrator that this indicator will be included.",IF((ISNUMBER(SEARCH("Basic",H42))),"Indicator not selected on indicator selection worksheet. Notify administrator that this indicator will be included.",IF((ISNUMBER(SEARCH("Needs Improvement",H42))),"Indicator not selected on indicator selection worksheet. Notify administrator that this indicator will be included.",IF((ISNUMBER(SEARCH("Unsatisfactory",H42))),"Indicator not selected on indicator selection worksheet. Notify administrator that this indicator will be included.",IF((ISNUMBER(SEARCH("Proficient",H43))),"Indicator not selected on indicator selection worksheet. Notify administrator that this indicator will be included.",IF((ISNUMBER(SEARCH("Basic",H43))),"Indicator not selected on indicator selection worksheet. Notify administrator that this indicator will be included.",IF((ISNUMBER(SEARCH("Needs Improvement",H43))),"Indicator not selected on indicator selection worksheet. Notify administrator that this indicator will be included.",IF((ISNUMBER(SEARCH("Unsatisfactory",H43))),"Indicator not selected on indicator selection worksheet. Notify administrator that this indicator will be included.",""))))))))))))))))))))))))))))))))))))))))))))))</f>
        <v/>
      </c>
    </row>
    <row r="41" spans="1:15" x14ac:dyDescent="0.5">
      <c r="C41" s="311"/>
      <c r="D41" s="80"/>
      <c r="E41" s="147" t="str">
        <f>$E$11</f>
        <v>Formal Observation 1:</v>
      </c>
      <c r="F41" s="146" t="str">
        <f>IF(B40="","",IF(ISNA(VLOOKUP(B40,Tables!$BH$2:$BM$4,6,FALSE)),"",IF(VLOOKUP(B40,Tables!$BH$2:$BM$4,6,FALSE)="Not Applicable","",VLOOKUP(B40,Tables!$BH$2:$BM$4,6,FALSE))))</f>
        <v/>
      </c>
      <c r="G41" s="148" t="s">
        <v>596</v>
      </c>
      <c r="H41" s="149" t="str">
        <f>IF(B40="","",IF(ISNA(VLOOKUP(B40,Tables!$BS$2:$BX$4,6,FALSE)),"",IF(VLOOKUP(B40,Tables!$BS$2:$BX$4,6,FALSE)="Not Applicable","",VLOOKUP(B40,Tables!$BS$2:$BX$4,6,FALSE))))</f>
        <v/>
      </c>
      <c r="I41" s="334"/>
      <c r="J41" s="335"/>
      <c r="K41" s="336"/>
      <c r="M41" s="352"/>
      <c r="O41" s="82"/>
    </row>
    <row r="42" spans="1:15" x14ac:dyDescent="0.5">
      <c r="C42" s="311"/>
      <c r="D42" s="80"/>
      <c r="E42" s="147" t="str">
        <f>$E$12</f>
        <v>Formal Observation 2:</v>
      </c>
      <c r="F42" s="146" t="str">
        <f>IF(B40="","",IF(ISNA(VLOOKUP(B40,Tables!$BH$5:$BM$7,6,FALSE)),"",IF(VLOOKUP(B40,Tables!$BH$5:$BM$7,6,FALSE)="Not Applicable","",VLOOKUP(B40,Tables!$BH$5:$BM37,6,FALSE))))</f>
        <v/>
      </c>
      <c r="G42" s="148" t="s">
        <v>597</v>
      </c>
      <c r="H42" s="149" t="str">
        <f>IF(B40="","",IF(ISNA(VLOOKUP(B40,Tables!$BS$5:$BX$7,6,FALSE)),"",IF(VLOOKUP(B40,Tables!$BS$5:$BX$7,6,FALSE)="Not Applicable","",VLOOKUP(B40,Tables!$BS$5:$BX$7,6,FALSE))))</f>
        <v/>
      </c>
      <c r="I42" s="337"/>
      <c r="J42" s="338"/>
      <c r="K42" s="339"/>
      <c r="M42" s="352"/>
    </row>
    <row r="43" spans="1:15" x14ac:dyDescent="0.5">
      <c r="C43" s="312"/>
      <c r="D43" s="81"/>
      <c r="E43" s="147" t="str">
        <f>$E$13</f>
        <v>Formal Observation 3:</v>
      </c>
      <c r="F43" s="146" t="str">
        <f>IF(B40="","",IF(ISNA(VLOOKUP(B40,Tables!$BH$8:$BM$10,6,FALSE)),"",IF(VLOOKUP(B40,Tables!$BH$8:$BM$10,6,FALSE)="Not Applicable","",VLOOKUP(B40,Tables!$BH$8:$BM$10,6,FALSE))))</f>
        <v/>
      </c>
      <c r="G43" s="148" t="s">
        <v>594</v>
      </c>
      <c r="H43" s="149" t="str">
        <f>IF(B40="","",IF(ISNA(VLOOKUP(B40,Tables!$BS$8:$BX$10,6,FALSE)),"",IF(VLOOKUP(B40,Tables!$BS$8:$BX$10,6,FALSE)="Not Applicable","",VLOOKUP(B40,Tables!$BS$8:$BX$10,6,FALSE))))</f>
        <v/>
      </c>
      <c r="I43" s="340"/>
      <c r="J43" s="341"/>
      <c r="K43" s="342"/>
      <c r="M43" s="164"/>
    </row>
    <row r="44" spans="1:15" ht="3" customHeight="1" x14ac:dyDescent="0.5">
      <c r="C44" s="119"/>
      <c r="D44" s="120"/>
      <c r="E44" s="120"/>
      <c r="F44" s="120"/>
      <c r="G44" s="120"/>
      <c r="H44" s="120"/>
      <c r="I44" s="120"/>
      <c r="J44" s="120"/>
      <c r="K44" s="120"/>
      <c r="M44" s="73"/>
    </row>
    <row r="45" spans="1:15" x14ac:dyDescent="0.5">
      <c r="C45" s="316" t="s">
        <v>583</v>
      </c>
      <c r="D45" s="317"/>
      <c r="E45" s="317"/>
      <c r="F45" s="317"/>
      <c r="G45" s="317"/>
      <c r="H45" s="318"/>
      <c r="I45" s="83">
        <f>COUNTA(J10:J43)</f>
        <v>0</v>
      </c>
      <c r="J45" s="83"/>
      <c r="K45" s="83">
        <f>SUM(K10,K15,K20,K25,K30,K35,K40)</f>
        <v>0</v>
      </c>
      <c r="M45" s="68"/>
    </row>
    <row r="46" spans="1:15" x14ac:dyDescent="0.5">
      <c r="C46" s="346" t="str">
        <f>CONCATENATE(C8," ","Rating Average")</f>
        <v>Mission, Vision, and Core Values Rating Average</v>
      </c>
      <c r="D46" s="346"/>
      <c r="E46" s="346"/>
      <c r="F46" s="346"/>
      <c r="G46" s="346"/>
      <c r="H46" s="346"/>
      <c r="I46" s="121">
        <f>IFERROR(K45/I45,0)</f>
        <v>0</v>
      </c>
      <c r="J46" s="333" t="str">
        <f>IF(I45="","",IF(I46=0,"",IF(I46&gt;='Eval Info &amp; Rankings'!$F$39,"Excellent",IF(I46&gt;='Eval Info &amp; Rankings'!$F$40,"Proficient",IF(I46&gt;='Eval Info &amp; Rankings'!$F$41,"Needs Improvement",IF(I46&gt;=0,"Unsatisfactory",""))))))</f>
        <v/>
      </c>
      <c r="K46" s="333"/>
      <c r="M46" s="68"/>
    </row>
    <row r="47" spans="1:15" ht="3" customHeight="1" x14ac:dyDescent="0.5">
      <c r="C47" s="119"/>
      <c r="D47" s="120"/>
      <c r="E47" s="120"/>
      <c r="F47" s="120"/>
      <c r="G47" s="120"/>
      <c r="H47" s="120"/>
      <c r="I47" s="120"/>
      <c r="J47" s="120"/>
      <c r="K47" s="120"/>
      <c r="M47" s="73"/>
    </row>
    <row r="48" spans="1:15" ht="125" customHeight="1" x14ac:dyDescent="0.5">
      <c r="C48" s="209" t="s">
        <v>842</v>
      </c>
      <c r="D48" s="208"/>
      <c r="E48" s="307" t="s">
        <v>840</v>
      </c>
      <c r="F48" s="308"/>
      <c r="G48" s="308"/>
      <c r="H48" s="308"/>
      <c r="I48" s="308"/>
      <c r="J48" s="308"/>
      <c r="K48" s="309"/>
      <c r="M48" s="73"/>
    </row>
    <row r="49" spans="1:13" ht="3" customHeight="1" x14ac:dyDescent="0.5">
      <c r="C49" s="119"/>
      <c r="D49" s="120"/>
      <c r="E49" s="120"/>
      <c r="F49" s="120"/>
      <c r="G49" s="120"/>
      <c r="H49" s="120"/>
      <c r="I49" s="120"/>
      <c r="J49" s="120"/>
      <c r="K49" s="120"/>
      <c r="M49" s="73"/>
    </row>
    <row r="50" spans="1:13" ht="13.25" customHeight="1" x14ac:dyDescent="0.5">
      <c r="C50" s="304" t="s">
        <v>16</v>
      </c>
      <c r="D50" s="305"/>
      <c r="E50" s="305"/>
      <c r="F50" s="305"/>
      <c r="G50" s="305"/>
      <c r="H50" s="305"/>
      <c r="I50" s="305"/>
      <c r="J50" s="305"/>
      <c r="K50" s="306"/>
      <c r="M50" s="68"/>
    </row>
    <row r="51" spans="1:13" ht="39" x14ac:dyDescent="0.45">
      <c r="C51" s="74" t="s">
        <v>125</v>
      </c>
      <c r="D51" s="75" t="s">
        <v>616</v>
      </c>
      <c r="E51" s="357" t="s">
        <v>129</v>
      </c>
      <c r="F51" s="357"/>
      <c r="G51" s="357"/>
      <c r="H51" s="357"/>
      <c r="I51" s="74" t="s">
        <v>612</v>
      </c>
      <c r="J51" s="74" t="s">
        <v>588</v>
      </c>
      <c r="K51" s="74" t="s">
        <v>589</v>
      </c>
      <c r="M51" s="68"/>
    </row>
    <row r="52" spans="1:13" ht="47" customHeight="1" x14ac:dyDescent="0.5">
      <c r="A52" s="68" t="str">
        <f t="shared" si="0"/>
        <v>PSEL.II.A - Act ethically and professionally in personal condu</v>
      </c>
      <c r="B52" s="68" t="str">
        <f>LEFT(A52,50)</f>
        <v>PSEL.II.A - Act ethically and professionally in pe</v>
      </c>
      <c r="C52" s="310" t="s">
        <v>326</v>
      </c>
      <c r="D52" s="77" t="str">
        <f>LEFT(E52,240)</f>
        <v>Act ethically and professionally in personal conduct, relationships with others, decisionmaking, stewardship of the school’s resources, and all aspects of school leadership.</v>
      </c>
      <c r="E52" s="313" t="s">
        <v>62</v>
      </c>
      <c r="F52" s="314"/>
      <c r="G52" s="314"/>
      <c r="H52" s="315"/>
      <c r="I52" s="78" t="str">
        <f>IF(C52="","",IF(VLOOKUP(C52,'Indicator Selection'!$C$7:$G$135,5,FALSE)="","",VLOOKUP(C52,'Indicator Selection'!$C$7:$G$135,5,FALSE)))</f>
        <v>No</v>
      </c>
      <c r="J52" s="222"/>
      <c r="K52" s="79" t="str">
        <f>IF(J52="","",IF(J52="Distinguished",4,IF(J52="Excellent",4,IF(J52="Proficient",3,IF(J52="Basic",2,IF(J52="Needs Improvement",2,IF(J52="Unsatisfactory",1,"NA")))))))</f>
        <v/>
      </c>
      <c r="M52" s="352" t="str">
        <f>IF(AND(I52="Yes",J52=""),"Select Rating",IF(I52="Yes","",IF(J52="Select Basic or Needs Improvement","Select Basic or Needs Improvement for Professional Practice Rating on worksheet titled Eval Info &amp; Rankings.",IF(J52="Select Distinguished or Excellent","Select Distinguished or Excellent for Professional Practice Rating on worksheet titled Eval Info &amp; Rankings.",IF(AND(I52="No",J52="Distinguished"),"Indicator not selected on indicator selection worksheet. Notify administrator that this indicator will be included.",IF(AND(I52="No",J52="Excellent"),"Indicator not selected on indicator selection worksheet. Notify administrator that this indicator will be included.",IF(AND(I52="No",J52="Proficient"),"Indicator not selected on indicator selection worksheet. Notify administrator that this indicator will be included.",IF(AND(I52="No",J52="Basic"),"Indicator not selected on indicator selection worksheet. Notify administrator that this indicator will be included.",IF(AND(I52="No",J52="Needs Improvement"),"Indicator not selected on indicator selection worksheet. Notify administrator that this indicator will be included.",IF(AND(I52="No",J52="Unsatisfactory"),"Indicator not selected on indicator selection worksheet. Notify administrator that this indicator will be included.",IF(AND(I52="Yes",J52=""),"Select Rating",IF(J52="Not Applicable","",IF((ISNUMBER(SEARCH("Excellent",F53))),"Indicator not selected on indicator selection worksheet. Notify administrator that this indicator will be included.",IF((ISNUMBER(SEARCH("Distinguished",F53))),"Indicator not selected on indicator selection worksheet. Notify administrator that this indicator will be included.",IF((ISNUMBER(SEARCH("Proficient",F53))),"Indicator not selected on indicator selection worksheet. Notify administrator that this indicator will be included.",IF((ISNUMBER(SEARCH("Basic",F53))),"Indicator not selected on indicator selection worksheet. Notify administrator that this indicator will be included.",IF((ISNUMBER(SEARCH("Needs Improvement",F53))),"Indicator not selected on indicator selection worksheet. Notify administrator that this indicator will be included.",IF((ISNUMBER(SEARCH("Unsatisfactory",F53))),"Indicator not selected on indicator selection worksheet. Notify administrator that this indicator will be included.",IF((ISNUMBER(SEARCH("Excellent",F54))),"Indicator not selected on indicator selection worksheet. Notify administrator that this indicator will be included.",IF((ISNUMBER(SEARCH("Distinguished",F54))),"Indicator not selected on indicator selection worksheet. Notify administrator that this indicator will be included.",IF((ISNUMBER(SEARCH("Proficient",F54))),"Indicator not selected on indicator selection worksheet. Notify administrator that this indicator will be included.",IF((ISNUMBER(SEARCH("Basic",F54))),"Indicator not selected on indicator selection worksheet. Notify administrator that this indicator will be included.",IF((ISNUMBER(SEARCH("Needs Improvement",F54))),"Indicator not selected on indicator selection worksheet. Notify administrator that this indicator will be included.",IF((ISNUMBER(SEARCH("Unsatisfactory",F54))),"Indicator not selected on indicator selection worksheet. Notify administrator that this indicator will be included.",IF((ISNUMBER(SEARCH("Excellent",F55))),"Indicator not selected on indicator selection worksheet. Notify administrator that this indicator will be included.",IF((ISNUMBER(SEARCH("Distinguished",F55))),"Indicator not selected on indicator selection worksheet. Notify administrator that this indicator will be included.",IF((ISNUMBER(SEARCH("Proficient",F55))),"Indicator not selected on indicator selection worksheet. Notify administrator that this indicator will be included.",IF((ISNUMBER(SEARCH("Basic",F55))),"Indicator not selected on indicator selection worksheet. Notify administrator that this indicator will be included.",IF((ISNUMBER(SEARCH("Needs Improvement",F202))),"Indicator not selected on indicator selection worksheet. Notify administrator that this indicator will be included.",IF((ISNUMBER(SEARCH("Unsatisfactory",F55))),"Indicator not selected on indicator selection worksheet. Notify administrator that this indicator will be included.",IF((ISNUMBER(SEARCH("Excellent",H53))),"Indicator not selected on indicator selection worksheet. Notify administrator that this indicator will be included.",IF((ISNUMBER(SEARCH("Distinguished",H53))),"Indicator not selected on indicator selection worksheet. Notify administrator that this indicator will be included.",IF((ISNUMBER(SEARCH("Proficient",H53))),"Indicator not selected on indicator selection worksheet. Notify administrator that this indicator will be included.",IF((ISNUMBER(SEARCH("Basic",H53))),"Indicator not selected on indicator selection worksheet. Notify administrator that this indicator will be included.",IF((ISNUMBER(SEARCH("Needs Improvement",H53))),"Indicator not selected on indicator selection worksheet. Notify administrator that this indicator will be included.",IF((ISNUMBER(SEARCH("Unsatisfactory",H53))),"Indicator not selected on indicator selection worksheet. Notify administrator that this indicator will be included.",IF((ISNUMBER(SEARCH("Excellent",H54))),"Indicator not selected on indicator selection worksheet. Notify administrator that this indicator will be included.",IF((ISNUMBER(SEARCH("Distinguished",H54))),"Indicator not selected on indicator selection worksheet. Notify administrator that this indicator will be included.",IF((ISNUMBER(SEARCH("Proficient",H54))),"Indicator not selected on indicator selection worksheet. Notify administrator that this indicator will be included.",IF((ISNUMBER(SEARCH("Basic",H54))),"Indicator not selected on indicator selection worksheet. Notify administrator that this indicator will be included.",IF((ISNUMBER(SEARCH("Needs Improvement",H54))),"Indicator not selected on indicator selection worksheet. Notify administrator that this indicator will be included.",IF((ISNUMBER(SEARCH("Unsatisfactory",H54))),"Indicator not selected on indicator selection worksheet. Notify administrator that this indicator will be included.",IF((ISNUMBER(SEARCH("Proficient",H55))),"Indicator not selected on indicator selection worksheet. Notify administrator that this indicator will be included.",IF((ISNUMBER(SEARCH("Basic",H55))),"Indicator not selected on indicator selection worksheet. Notify administrator that this indicator will be included.",IF((ISNUMBER(SEARCH("Needs Improvement",H55))),"Indicator not selected on indicator selection worksheet. Notify administrator that this indicator will be included.",IF((ISNUMBER(SEARCH("Unsatisfactory",H55))),"Indicator not selected on indicator selection worksheet. Notify administrator that this indicator will be included.",""))))))))))))))))))))))))))))))))))))))))))))))</f>
        <v/>
      </c>
    </row>
    <row r="53" spans="1:13" x14ac:dyDescent="0.5">
      <c r="C53" s="311"/>
      <c r="D53" s="80"/>
      <c r="E53" s="147" t="str">
        <f>$E$11</f>
        <v>Formal Observation 1:</v>
      </c>
      <c r="F53" s="146" t="str">
        <f>IF(B52="","",IF(ISNA(VLOOKUP(B52,Tables!$BH$2:$BM$4,6,FALSE)),"",IF(VLOOKUP(B52,Tables!$BH$2:$BM$4,6,FALSE)="Not Applicable","",VLOOKUP(B52,Tables!$BH$2:$BM$4,6,FALSE))))</f>
        <v/>
      </c>
      <c r="G53" s="148" t="s">
        <v>596</v>
      </c>
      <c r="H53" s="149" t="str">
        <f>IF(B52="","",IF(ISNA(VLOOKUP(B52,Tables!$BS$2:$BX$4,6,FALSE)),"",IF(VLOOKUP(B52,Tables!$BS$2:$BX$4,6,FALSE)="Not Applicable","",VLOOKUP(B52,Tables!$BS$2:$BX$4,6,FALSE))))</f>
        <v/>
      </c>
      <c r="I53" s="334"/>
      <c r="J53" s="335"/>
      <c r="K53" s="336"/>
      <c r="M53" s="352"/>
    </row>
    <row r="54" spans="1:13" x14ac:dyDescent="0.5">
      <c r="C54" s="311"/>
      <c r="D54" s="80"/>
      <c r="E54" s="147" t="str">
        <f>$E$12</f>
        <v>Formal Observation 2:</v>
      </c>
      <c r="F54" s="146" t="str">
        <f>IF(B52="","",IF(ISNA(VLOOKUP(B52,Tables!$BH$5:$BM$7,6,FALSE)),"",IF(VLOOKUP(B52,Tables!$BH$5:$BM$7,6,FALSE)="Not Applicable","",VLOOKUP(B52,Tables!$BH$5:$BM47,6,FALSE))))</f>
        <v/>
      </c>
      <c r="G54" s="148" t="s">
        <v>597</v>
      </c>
      <c r="H54" s="149" t="str">
        <f>IF(B52="","",IF(ISNA(VLOOKUP(B52,Tables!$BS$5:$BX$7,6,FALSE)),"",IF(VLOOKUP(B52,Tables!$BS$5:$BX$7,6,FALSE)="Not Applicable","",VLOOKUP(B52,Tables!$BS$5:$BX$7,6,FALSE))))</f>
        <v/>
      </c>
      <c r="I54" s="337"/>
      <c r="J54" s="338"/>
      <c r="K54" s="339"/>
      <c r="M54" s="352"/>
    </row>
    <row r="55" spans="1:13" x14ac:dyDescent="0.5">
      <c r="C55" s="312"/>
      <c r="D55" s="81"/>
      <c r="E55" s="147" t="str">
        <f>$E$13</f>
        <v>Formal Observation 3:</v>
      </c>
      <c r="F55" s="146" t="str">
        <f>IF(B52="","",IF(ISNA(VLOOKUP(B52,Tables!$BH$8:$BM$10,6,FALSE)),"",IF(VLOOKUP(B52,Tables!$BH$8:$BM$10,6,FALSE)="Not Applicable","",VLOOKUP(B52,Tables!$BH$8:$BM$10,6,FALSE))))</f>
        <v/>
      </c>
      <c r="G55" s="148" t="s">
        <v>594</v>
      </c>
      <c r="H55" s="149" t="str">
        <f>IF(B52="","",IF(ISNA(VLOOKUP(B52,Tables!$BS$8:$BX$10,6,FALSE)),"",IF(VLOOKUP(B52,Tables!$BS$8:$BX$10,6,FALSE)="Not Applicable","",VLOOKUP(B52,Tables!$BS$8:$BX$10,6,FALSE))))</f>
        <v/>
      </c>
      <c r="I55" s="340"/>
      <c r="J55" s="341"/>
      <c r="K55" s="342"/>
      <c r="M55" s="164"/>
    </row>
    <row r="56" spans="1:13" ht="3" customHeight="1" x14ac:dyDescent="0.5">
      <c r="C56" s="119"/>
      <c r="D56" s="120"/>
      <c r="E56" s="120"/>
      <c r="F56" s="120"/>
      <c r="G56" s="120"/>
      <c r="H56" s="120"/>
      <c r="I56" s="120"/>
      <c r="J56" s="120"/>
      <c r="K56" s="120"/>
      <c r="M56" s="73"/>
    </row>
    <row r="57" spans="1:13" ht="47" customHeight="1" x14ac:dyDescent="0.5">
      <c r="A57" s="68" t="str">
        <f t="shared" si="0"/>
        <v>PSEL.II.B - Act according to and promote the professional norm</v>
      </c>
      <c r="B57" s="68" t="str">
        <f>LEFT(A57,50)</f>
        <v>PSEL.II.B - Act according to and promote the profe</v>
      </c>
      <c r="C57" s="310" t="s">
        <v>327</v>
      </c>
      <c r="D57" s="77" t="str">
        <f>LEFT(E57,240)</f>
        <v>Act according to and promote the professional norms of integrity, fairness, transparency, trust, collaboration, perseverance, learning, and continuous improvement.</v>
      </c>
      <c r="E57" s="313" t="s">
        <v>63</v>
      </c>
      <c r="F57" s="314"/>
      <c r="G57" s="314"/>
      <c r="H57" s="315"/>
      <c r="I57" s="78" t="str">
        <f>IF(C57="","",IF(VLOOKUP(C57,'Indicator Selection'!$C$7:$G$135,5,FALSE)="","",VLOOKUP(C57,'Indicator Selection'!$C$7:$G$135,5,FALSE)))</f>
        <v>No</v>
      </c>
      <c r="J57" s="222"/>
      <c r="K57" s="79" t="str">
        <f>IF(J57="","",IF(J57="Distinguished",4,IF(J57="Excellent",4,IF(J57="Proficient",3,IF(J57="Basic",2,IF(J57="Needs Improvement",2,IF(J57="Unsatisfactory",1,"NA")))))))</f>
        <v/>
      </c>
      <c r="M57" s="352" t="str">
        <f>IF(AND(I57="Yes",J57=""),"Select Rating",IF(I57="Yes","",IF(J57="Select Basic or Needs Improvement","Select Basic or Needs Improvement for Professional Practice Rating on worksheet titled Eval Info &amp; Rankings.",IF(J57="Select Distinguished or Excellent","Select Distinguished or Excellent for Professional Practice Rating on worksheet titled Eval Info &amp; Rankings.",IF(AND(I57="No",J57="Distinguished"),"Indicator not selected on indicator selection worksheet. Notify administrator that this indicator will be included.",IF(AND(I57="No",J57="Excellent"),"Indicator not selected on indicator selection worksheet. Notify administrator that this indicator will be included.",IF(AND(I57="No",J57="Proficient"),"Indicator not selected on indicator selection worksheet. Notify administrator that this indicator will be included.",IF(AND(I57="No",J57="Basic"),"Indicator not selected on indicator selection worksheet. Notify administrator that this indicator will be included.",IF(AND(I57="No",J57="Needs Improvement"),"Indicator not selected on indicator selection worksheet. Notify administrator that this indicator will be included.",IF(AND(I57="No",J57="Unsatisfactory"),"Indicator not selected on indicator selection worksheet. Notify administrator that this indicator will be included.",IF(AND(I57="Yes",J57=""),"Select Rating",IF(J57="Not Applicable","",IF((ISNUMBER(SEARCH("Excellent",F58))),"Indicator not selected on indicator selection worksheet. Notify administrator that this indicator will be included.",IF((ISNUMBER(SEARCH("Distinguished",F58))),"Indicator not selected on indicator selection worksheet. Notify administrator that this indicator will be included.",IF((ISNUMBER(SEARCH("Proficient",F58))),"Indicator not selected on indicator selection worksheet. Notify administrator that this indicator will be included.",IF((ISNUMBER(SEARCH("Basic",F58))),"Indicator not selected on indicator selection worksheet. Notify administrator that this indicator will be included.",IF((ISNUMBER(SEARCH("Needs Improvement",F58))),"Indicator not selected on indicator selection worksheet. Notify administrator that this indicator will be included.",IF((ISNUMBER(SEARCH("Unsatisfactory",F58))),"Indicator not selected on indicator selection worksheet. Notify administrator that this indicator will be included.",IF((ISNUMBER(SEARCH("Excellent",F59))),"Indicator not selected on indicator selection worksheet. Notify administrator that this indicator will be included.",IF((ISNUMBER(SEARCH("Distinguished",F59))),"Indicator not selected on indicator selection worksheet. Notify administrator that this indicator will be included.",IF((ISNUMBER(SEARCH("Proficient",F59))),"Indicator not selected on indicator selection worksheet. Notify administrator that this indicator will be included.",IF((ISNUMBER(SEARCH("Basic",F59))),"Indicator not selected on indicator selection worksheet. Notify administrator that this indicator will be included.",IF((ISNUMBER(SEARCH("Needs Improvement",F59))),"Indicator not selected on indicator selection worksheet. Notify administrator that this indicator will be included.",IF((ISNUMBER(SEARCH("Unsatisfactory",F59))),"Indicator not selected on indicator selection worksheet. Notify administrator that this indicator will be included.",IF((ISNUMBER(SEARCH("Excellent",F60))),"Indicator not selected on indicator selection worksheet. Notify administrator that this indicator will be included.",IF((ISNUMBER(SEARCH("Distinguished",F60))),"Indicator not selected on indicator selection worksheet. Notify administrator that this indicator will be included.",IF((ISNUMBER(SEARCH("Proficient",F60))),"Indicator not selected on indicator selection worksheet. Notify administrator that this indicator will be included.",IF((ISNUMBER(SEARCH("Basic",F60))),"Indicator not selected on indicator selection worksheet. Notify administrator that this indicator will be included.",IF((ISNUMBER(SEARCH("Needs Improvement",F207))),"Indicator not selected on indicator selection worksheet. Notify administrator that this indicator will be included.",IF((ISNUMBER(SEARCH("Unsatisfactory",F60))),"Indicator not selected on indicator selection worksheet. Notify administrator that this indicator will be included.",IF((ISNUMBER(SEARCH("Excellent",H58))),"Indicator not selected on indicator selection worksheet. Notify administrator that this indicator will be included.",IF((ISNUMBER(SEARCH("Distinguished",H58))),"Indicator not selected on indicator selection worksheet. Notify administrator that this indicator will be included.",IF((ISNUMBER(SEARCH("Proficient",H58))),"Indicator not selected on indicator selection worksheet. Notify administrator that this indicator will be included.",IF((ISNUMBER(SEARCH("Basic",H58))),"Indicator not selected on indicator selection worksheet. Notify administrator that this indicator will be included.",IF((ISNUMBER(SEARCH("Needs Improvement",H58))),"Indicator not selected on indicator selection worksheet. Notify administrator that this indicator will be included.",IF((ISNUMBER(SEARCH("Unsatisfactory",H58))),"Indicator not selected on indicator selection worksheet. Notify administrator that this indicator will be included.",IF((ISNUMBER(SEARCH("Excellent",H59))),"Indicator not selected on indicator selection worksheet. Notify administrator that this indicator will be included.",IF((ISNUMBER(SEARCH("Distinguished",H59))),"Indicator not selected on indicator selection worksheet. Notify administrator that this indicator will be included.",IF((ISNUMBER(SEARCH("Proficient",H59))),"Indicator not selected on indicator selection worksheet. Notify administrator that this indicator will be included.",IF((ISNUMBER(SEARCH("Basic",H59))),"Indicator not selected on indicator selection worksheet. Notify administrator that this indicator will be included.",IF((ISNUMBER(SEARCH("Needs Improvement",H59))),"Indicator not selected on indicator selection worksheet. Notify administrator that this indicator will be included.",IF((ISNUMBER(SEARCH("Unsatisfactory",H59))),"Indicator not selected on indicator selection worksheet. Notify administrator that this indicator will be included.",IF((ISNUMBER(SEARCH("Proficient",H60))),"Indicator not selected on indicator selection worksheet. Notify administrator that this indicator will be included.",IF((ISNUMBER(SEARCH("Basic",H60))),"Indicator not selected on indicator selection worksheet. Notify administrator that this indicator will be included.",IF((ISNUMBER(SEARCH("Needs Improvement",H60))),"Indicator not selected on indicator selection worksheet. Notify administrator that this indicator will be included.",IF((ISNUMBER(SEARCH("Unsatisfactory",H60))),"Indicator not selected on indicator selection worksheet. Notify administrator that this indicator will be included.",""))))))))))))))))))))))))))))))))))))))))))))))</f>
        <v/>
      </c>
    </row>
    <row r="58" spans="1:13" x14ac:dyDescent="0.5">
      <c r="C58" s="311"/>
      <c r="D58" s="80"/>
      <c r="E58" s="147" t="str">
        <f>$E$11</f>
        <v>Formal Observation 1:</v>
      </c>
      <c r="F58" s="146" t="str">
        <f>IF(B57="","",IF(ISNA(VLOOKUP(B57,Tables!$BH$2:$BM$4,6,FALSE)),"",IF(VLOOKUP(B57,Tables!$BH$2:$BM$4,6,FALSE)="Not Applicable","",VLOOKUP(B57,Tables!$BH$2:$BM$4,6,FALSE))))</f>
        <v/>
      </c>
      <c r="G58" s="148" t="s">
        <v>596</v>
      </c>
      <c r="H58" s="149" t="str">
        <f>IF(B57="","",IF(ISNA(VLOOKUP(B57,Tables!$BS$2:$BX$4,6,FALSE)),"",IF(VLOOKUP(B57,Tables!$BS$2:$BX$4,6,FALSE)="Not Applicable","",VLOOKUP(B57,Tables!$BS$2:$BX$4,6,FALSE))))</f>
        <v/>
      </c>
      <c r="I58" s="334"/>
      <c r="J58" s="335"/>
      <c r="K58" s="336"/>
      <c r="M58" s="352"/>
    </row>
    <row r="59" spans="1:13" x14ac:dyDescent="0.5">
      <c r="C59" s="311"/>
      <c r="D59" s="80"/>
      <c r="E59" s="147" t="str">
        <f>$E$12</f>
        <v>Formal Observation 2:</v>
      </c>
      <c r="F59" s="146" t="str">
        <f>IF(B57="","",IF(ISNA(VLOOKUP(B57,Tables!$BH$5:$BM$7,6,FALSE)),"",IF(VLOOKUP(B57,Tables!$BH$5:$BM$7,6,FALSE)="Not Applicable","",VLOOKUP(B57,Tables!$BH$5:$BM52,6,FALSE))))</f>
        <v/>
      </c>
      <c r="G59" s="148" t="s">
        <v>597</v>
      </c>
      <c r="H59" s="149" t="str">
        <f>IF(B57="","",IF(ISNA(VLOOKUP(B57,Tables!$BS$5:$BX$7,6,FALSE)),"",IF(VLOOKUP(B57,Tables!$BS$5:$BX$7,6,FALSE)="Not Applicable","",VLOOKUP(B57,Tables!$BS$5:$BX$7,6,FALSE))))</f>
        <v/>
      </c>
      <c r="I59" s="337"/>
      <c r="J59" s="338"/>
      <c r="K59" s="339"/>
      <c r="M59" s="352"/>
    </row>
    <row r="60" spans="1:13" x14ac:dyDescent="0.5">
      <c r="C60" s="312"/>
      <c r="D60" s="81"/>
      <c r="E60" s="147" t="str">
        <f>$E$13</f>
        <v>Formal Observation 3:</v>
      </c>
      <c r="F60" s="146" t="str">
        <f>IF(B57="","",IF(ISNA(VLOOKUP(B57,Tables!$BH$8:$BM$10,6,FALSE)),"",IF(VLOOKUP(B57,Tables!$BH$8:$BM$10,6,FALSE)="Not Applicable","",VLOOKUP(B57,Tables!$BH$8:$BM$10,6,FALSE))))</f>
        <v/>
      </c>
      <c r="G60" s="148" t="s">
        <v>594</v>
      </c>
      <c r="H60" s="149" t="str">
        <f>IF(B57="","",IF(ISNA(VLOOKUP(B57,Tables!$BS$8:$BX$10,6,FALSE)),"",IF(VLOOKUP(B57,Tables!$BS$8:$BX$10,6,FALSE)="Not Applicable","",VLOOKUP(B57,Tables!$BS$8:$BX$10,6,FALSE))))</f>
        <v/>
      </c>
      <c r="I60" s="340"/>
      <c r="J60" s="341"/>
      <c r="K60" s="342"/>
      <c r="M60" s="164"/>
    </row>
    <row r="61" spans="1:13" ht="3" customHeight="1" x14ac:dyDescent="0.5">
      <c r="C61" s="119"/>
      <c r="D61" s="120"/>
      <c r="E61" s="120"/>
      <c r="F61" s="120"/>
      <c r="G61" s="120"/>
      <c r="H61" s="120"/>
      <c r="I61" s="120"/>
      <c r="J61" s="120"/>
      <c r="K61" s="120"/>
      <c r="M61" s="73"/>
    </row>
    <row r="62" spans="1:13" ht="31.25" customHeight="1" x14ac:dyDescent="0.5">
      <c r="A62" s="68" t="str">
        <f t="shared" si="0"/>
        <v>PSEL.II.C - Place children at the center of education and acce</v>
      </c>
      <c r="B62" s="68" t="str">
        <f>LEFT(A62,50)</f>
        <v>PSEL.II.C - Place children at the center of educat</v>
      </c>
      <c r="C62" s="310" t="s">
        <v>328</v>
      </c>
      <c r="D62" s="77" t="str">
        <f>LEFT(E62,240)</f>
        <v>Place children at the center of education and accept responsibility for each student’s academic success and well-being.</v>
      </c>
      <c r="E62" s="313" t="s">
        <v>64</v>
      </c>
      <c r="F62" s="314"/>
      <c r="G62" s="314"/>
      <c r="H62" s="315"/>
      <c r="I62" s="78" t="str">
        <f>IF(C62="","",IF(VLOOKUP(C62,'Indicator Selection'!$C$7:$G$135,5,FALSE)="","",VLOOKUP(C62,'Indicator Selection'!$C$7:$G$135,5,FALSE)))</f>
        <v>No</v>
      </c>
      <c r="J62" s="222"/>
      <c r="K62" s="79" t="str">
        <f>IF(J62="","",IF(J62="Distinguished",4,IF(J62="Excellent",4,IF(J62="Proficient",3,IF(J62="Basic",2,IF(J62="Needs Improvement",2,IF(J62="Unsatisfactory",1,"NA")))))))</f>
        <v/>
      </c>
      <c r="M62" s="352" t="str">
        <f>IF(AND(I62="Yes",J62=""),"Select Rating",IF(I62="Yes","",IF(J62="Select Basic or Needs Improvement","Select Basic or Needs Improvement for Professional Practice Rating on worksheet titled Eval Info &amp; Rankings.",IF(J62="Select Distinguished or Excellent","Select Distinguished or Excellent for Professional Practice Rating on worksheet titled Eval Info &amp; Rankings.",IF(AND(I62="No",J62="Distinguished"),"Indicator not selected on indicator selection worksheet. Notify administrator that this indicator will be included.",IF(AND(I62="No",J62="Excellent"),"Indicator not selected on indicator selection worksheet. Notify administrator that this indicator will be included.",IF(AND(I62="No",J62="Proficient"),"Indicator not selected on indicator selection worksheet. Notify administrator that this indicator will be included.",IF(AND(I62="No",J62="Basic"),"Indicator not selected on indicator selection worksheet. Notify administrator that this indicator will be included.",IF(AND(I62="No",J62="Needs Improvement"),"Indicator not selected on indicator selection worksheet. Notify administrator that this indicator will be included.",IF(AND(I62="No",J62="Unsatisfactory"),"Indicator not selected on indicator selection worksheet. Notify administrator that this indicator will be included.",IF(AND(I62="Yes",J62=""),"Select Rating",IF(J62="Not Applicable","",IF((ISNUMBER(SEARCH("Excellent",F63))),"Indicator not selected on indicator selection worksheet. Notify administrator that this indicator will be included.",IF((ISNUMBER(SEARCH("Distinguished",F63))),"Indicator not selected on indicator selection worksheet. Notify administrator that this indicator will be included.",IF((ISNUMBER(SEARCH("Proficient",F63))),"Indicator not selected on indicator selection worksheet. Notify administrator that this indicator will be included.",IF((ISNUMBER(SEARCH("Basic",F63))),"Indicator not selected on indicator selection worksheet. Notify administrator that this indicator will be included.",IF((ISNUMBER(SEARCH("Needs Improvement",F63))),"Indicator not selected on indicator selection worksheet. Notify administrator that this indicator will be included.",IF((ISNUMBER(SEARCH("Unsatisfactory",F63))),"Indicator not selected on indicator selection worksheet. Notify administrator that this indicator will be included.",IF((ISNUMBER(SEARCH("Excellent",F64))),"Indicator not selected on indicator selection worksheet. Notify administrator that this indicator will be included.",IF((ISNUMBER(SEARCH("Distinguished",F64))),"Indicator not selected on indicator selection worksheet. Notify administrator that this indicator will be included.",IF((ISNUMBER(SEARCH("Proficient",F64))),"Indicator not selected on indicator selection worksheet. Notify administrator that this indicator will be included.",IF((ISNUMBER(SEARCH("Basic",F64))),"Indicator not selected on indicator selection worksheet. Notify administrator that this indicator will be included.",IF((ISNUMBER(SEARCH("Needs Improvement",F64))),"Indicator not selected on indicator selection worksheet. Notify administrator that this indicator will be included.",IF((ISNUMBER(SEARCH("Unsatisfactory",F64))),"Indicator not selected on indicator selection worksheet. Notify administrator that this indicator will be included.",IF((ISNUMBER(SEARCH("Excellent",F65))),"Indicator not selected on indicator selection worksheet. Notify administrator that this indicator will be included.",IF((ISNUMBER(SEARCH("Distinguished",F65))),"Indicator not selected on indicator selection worksheet. Notify administrator that this indicator will be included.",IF((ISNUMBER(SEARCH("Proficient",F65))),"Indicator not selected on indicator selection worksheet. Notify administrator that this indicator will be included.",IF((ISNUMBER(SEARCH("Basic",F65))),"Indicator not selected on indicator selection worksheet. Notify administrator that this indicator will be included.",IF((ISNUMBER(SEARCH("Needs Improvement",F215))),"Indicator not selected on indicator selection worksheet. Notify administrator that this indicator will be included.",IF((ISNUMBER(SEARCH("Unsatisfactory",F65))),"Indicator not selected on indicator selection worksheet. Notify administrator that this indicator will be included.",IF((ISNUMBER(SEARCH("Excellent",H63))),"Indicator not selected on indicator selection worksheet. Notify administrator that this indicator will be included.",IF((ISNUMBER(SEARCH("Distinguished",H63))),"Indicator not selected on indicator selection worksheet. Notify administrator that this indicator will be included.",IF((ISNUMBER(SEARCH("Proficient",H63))),"Indicator not selected on indicator selection worksheet. Notify administrator that this indicator will be included.",IF((ISNUMBER(SEARCH("Basic",H63))),"Indicator not selected on indicator selection worksheet. Notify administrator that this indicator will be included.",IF((ISNUMBER(SEARCH("Needs Improvement",H63))),"Indicator not selected on indicator selection worksheet. Notify administrator that this indicator will be included.",IF((ISNUMBER(SEARCH("Unsatisfactory",H63))),"Indicator not selected on indicator selection worksheet. Notify administrator that this indicator will be included.",IF((ISNUMBER(SEARCH("Excellent",H64))),"Indicator not selected on indicator selection worksheet. Notify administrator that this indicator will be included.",IF((ISNUMBER(SEARCH("Distinguished",H64))),"Indicator not selected on indicator selection worksheet. Notify administrator that this indicator will be included.",IF((ISNUMBER(SEARCH("Proficient",H64))),"Indicator not selected on indicator selection worksheet. Notify administrator that this indicator will be included.",IF((ISNUMBER(SEARCH("Basic",H64))),"Indicator not selected on indicator selection worksheet. Notify administrator that this indicator will be included.",IF((ISNUMBER(SEARCH("Needs Improvement",H64))),"Indicator not selected on indicator selection worksheet. Notify administrator that this indicator will be included.",IF((ISNUMBER(SEARCH("Unsatisfactory",H64))),"Indicator not selected on indicator selection worksheet. Notify administrator that this indicator will be included.",IF((ISNUMBER(SEARCH("Proficient",H65))),"Indicator not selected on indicator selection worksheet. Notify administrator that this indicator will be included.",IF((ISNUMBER(SEARCH("Basic",H65))),"Indicator not selected on indicator selection worksheet. Notify administrator that this indicator will be included.",IF((ISNUMBER(SEARCH("Needs Improvement",H65))),"Indicator not selected on indicator selection worksheet. Notify administrator that this indicator will be included.",IF((ISNUMBER(SEARCH("Unsatisfactory",H65))),"Indicator not selected on indicator selection worksheet. Notify administrator that this indicator will be included.",""))))))))))))))))))))))))))))))))))))))))))))))</f>
        <v/>
      </c>
    </row>
    <row r="63" spans="1:13" x14ac:dyDescent="0.5">
      <c r="C63" s="311"/>
      <c r="D63" s="80"/>
      <c r="E63" s="147" t="str">
        <f>$E$11</f>
        <v>Formal Observation 1:</v>
      </c>
      <c r="F63" s="146" t="str">
        <f>IF(B62="","",IF(ISNA(VLOOKUP(B62,Tables!$BH$2:$BM$4,6,FALSE)),"",IF(VLOOKUP(B62,Tables!$BH$2:$BM$4,6,FALSE)="Not Applicable","",VLOOKUP(B62,Tables!$BH$2:$BM$4,6,FALSE))))</f>
        <v/>
      </c>
      <c r="G63" s="148" t="s">
        <v>596</v>
      </c>
      <c r="H63" s="149" t="str">
        <f>IF(B62="","",IF(ISNA(VLOOKUP(B62,Tables!$BS$2:$BX$4,6,FALSE)),"",IF(VLOOKUP(B62,Tables!$BS$2:$BX$4,6,FALSE)="Not Applicable","",VLOOKUP(B62,Tables!$BS$2:$BX$4,6,FALSE))))</f>
        <v/>
      </c>
      <c r="I63" s="334"/>
      <c r="J63" s="335"/>
      <c r="K63" s="336"/>
      <c r="M63" s="352"/>
    </row>
    <row r="64" spans="1:13" x14ac:dyDescent="0.5">
      <c r="C64" s="311"/>
      <c r="D64" s="80"/>
      <c r="E64" s="147" t="str">
        <f>$E$12</f>
        <v>Formal Observation 2:</v>
      </c>
      <c r="F64" s="146" t="str">
        <f>IF(B62="","",IF(ISNA(VLOOKUP(B62,Tables!$BH$5:$BM$7,6,FALSE)),"",IF(VLOOKUP(B62,Tables!$BH$5:$BM$7,6,FALSE)="Not Applicable","",VLOOKUP(B62,Tables!$BH$5:$BM57,6,FALSE))))</f>
        <v/>
      </c>
      <c r="G64" s="148" t="s">
        <v>597</v>
      </c>
      <c r="H64" s="149" t="str">
        <f>IF(B62="","",IF(ISNA(VLOOKUP(B62,Tables!$BS$5:$BX$7,6,FALSE)),"",IF(VLOOKUP(B62,Tables!$BS$5:$BX$7,6,FALSE)="Not Applicable","",VLOOKUP(B62,Tables!$BS$5:$BX$7,6,FALSE))))</f>
        <v/>
      </c>
      <c r="I64" s="337"/>
      <c r="J64" s="338"/>
      <c r="K64" s="339"/>
      <c r="M64" s="352"/>
    </row>
    <row r="65" spans="1:13" x14ac:dyDescent="0.5">
      <c r="C65" s="312"/>
      <c r="D65" s="81"/>
      <c r="E65" s="147" t="str">
        <f>$E$13</f>
        <v>Formal Observation 3:</v>
      </c>
      <c r="F65" s="146" t="str">
        <f>IF(B62="","",IF(ISNA(VLOOKUP(B62,Tables!$BH$8:$BM$10,6,FALSE)),"",IF(VLOOKUP(B62,Tables!$BH$8:$BM$10,6,FALSE)="Not Applicable","",VLOOKUP(B62,Tables!$BH$8:$BM$10,6,FALSE))))</f>
        <v/>
      </c>
      <c r="G65" s="148" t="s">
        <v>594</v>
      </c>
      <c r="H65" s="149" t="str">
        <f>IF(B62="","",IF(ISNA(VLOOKUP(B62,Tables!$BS$8:$BX$10,6,FALSE)),"",IF(VLOOKUP(B62,Tables!$BS$8:$BX$10,6,FALSE)="Not Applicable","",VLOOKUP(B62,Tables!$BS$8:$BX$10,6,FALSE))))</f>
        <v/>
      </c>
      <c r="I65" s="340"/>
      <c r="J65" s="341"/>
      <c r="K65" s="342"/>
      <c r="M65" s="164"/>
    </row>
    <row r="66" spans="1:13" ht="3" customHeight="1" x14ac:dyDescent="0.5">
      <c r="C66" s="119"/>
      <c r="D66" s="120"/>
      <c r="E66" s="120"/>
      <c r="F66" s="120"/>
      <c r="G66" s="120"/>
      <c r="H66" s="120"/>
      <c r="I66" s="120"/>
      <c r="J66" s="120"/>
      <c r="K66" s="120"/>
      <c r="M66" s="73"/>
    </row>
    <row r="67" spans="1:13" ht="31.25" customHeight="1" x14ac:dyDescent="0.5">
      <c r="A67" s="68" t="str">
        <f t="shared" si="0"/>
        <v>PSEL.II.D - Safeguard and promote the values of democracy, ind</v>
      </c>
      <c r="B67" s="68" t="str">
        <f>LEFT(A67,50)</f>
        <v>PSEL.II.D - Safeguard and promote the values of de</v>
      </c>
      <c r="C67" s="310" t="s">
        <v>329</v>
      </c>
      <c r="D67" s="77" t="str">
        <f>LEFT(E67,240)</f>
        <v>Safeguard and promote the values of democracy, individual freedom and responsibility, equity, social justice, community, and diversity.</v>
      </c>
      <c r="E67" s="313" t="s">
        <v>65</v>
      </c>
      <c r="F67" s="314"/>
      <c r="G67" s="314"/>
      <c r="H67" s="315"/>
      <c r="I67" s="78" t="str">
        <f>IF(C67="","",IF(VLOOKUP(C67,'Indicator Selection'!$C$7:$G$135,5,FALSE)="","",VLOOKUP(C67,'Indicator Selection'!$C$7:$G$135,5,FALSE)))</f>
        <v>No</v>
      </c>
      <c r="J67" s="222"/>
      <c r="K67" s="79" t="str">
        <f>IF(J67="","",IF(J67="Distinguished",4,IF(J67="Excellent",4,IF(J67="Proficient",3,IF(J67="Basic",2,IF(J67="Needs Improvement",2,IF(J67="Unsatisfactory",1,"NA")))))))</f>
        <v/>
      </c>
      <c r="M67" s="352" t="str">
        <f>IF(AND(I67="Yes",J67=""),"Select Rating",IF(I67="Yes","",IF(J67="Select Basic or Needs Improvement","Select Basic or Needs Improvement for Professional Practice Rating on worksheet titled Eval Info &amp; Rankings.",IF(J67="Select Distinguished or Excellent","Select Distinguished or Excellent for Professional Practice Rating on worksheet titled Eval Info &amp; Rankings.",IF(AND(I67="No",J67="Distinguished"),"Indicator not selected on indicator selection worksheet. Notify administrator that this indicator will be included.",IF(AND(I67="No",J67="Excellent"),"Indicator not selected on indicator selection worksheet. Notify administrator that this indicator will be included.",IF(AND(I67="No",J67="Proficient"),"Indicator not selected on indicator selection worksheet. Notify administrator that this indicator will be included.",IF(AND(I67="No",J67="Basic"),"Indicator not selected on indicator selection worksheet. Notify administrator that this indicator will be included.",IF(AND(I67="No",J67="Needs Improvement"),"Indicator not selected on indicator selection worksheet. Notify administrator that this indicator will be included.",IF(AND(I67="No",J67="Unsatisfactory"),"Indicator not selected on indicator selection worksheet. Notify administrator that this indicator will be included.",IF(AND(I67="Yes",J67=""),"Select Rating",IF(J67="Not Applicable","",IF((ISNUMBER(SEARCH("Excellent",F68))),"Indicator not selected on indicator selection worksheet. Notify administrator that this indicator will be included.",IF((ISNUMBER(SEARCH("Distinguished",F68))),"Indicator not selected on indicator selection worksheet. Notify administrator that this indicator will be included.",IF((ISNUMBER(SEARCH("Proficient",F68))),"Indicator not selected on indicator selection worksheet. Notify administrator that this indicator will be included.",IF((ISNUMBER(SEARCH("Basic",F68))),"Indicator not selected on indicator selection worksheet. Notify administrator that this indicator will be included.",IF((ISNUMBER(SEARCH("Needs Improvement",F68))),"Indicator not selected on indicator selection worksheet. Notify administrator that this indicator will be included.",IF((ISNUMBER(SEARCH("Unsatisfactory",F68))),"Indicator not selected on indicator selection worksheet. Notify administrator that this indicator will be included.",IF((ISNUMBER(SEARCH("Excellent",F69))),"Indicator not selected on indicator selection worksheet. Notify administrator that this indicator will be included.",IF((ISNUMBER(SEARCH("Distinguished",F69))),"Indicator not selected on indicator selection worksheet. Notify administrator that this indicator will be included.",IF((ISNUMBER(SEARCH("Proficient",F69))),"Indicator not selected on indicator selection worksheet. Notify administrator that this indicator will be included.",IF((ISNUMBER(SEARCH("Basic",F69))),"Indicator not selected on indicator selection worksheet. Notify administrator that this indicator will be included.",IF((ISNUMBER(SEARCH("Needs Improvement",F69))),"Indicator not selected on indicator selection worksheet. Notify administrator that this indicator will be included.",IF((ISNUMBER(SEARCH("Unsatisfactory",F69))),"Indicator not selected on indicator selection worksheet. Notify administrator that this indicator will be included.",IF((ISNUMBER(SEARCH("Excellent",F70))),"Indicator not selected on indicator selection worksheet. Notify administrator that this indicator will be included.",IF((ISNUMBER(SEARCH("Distinguished",F70))),"Indicator not selected on indicator selection worksheet. Notify administrator that this indicator will be included.",IF((ISNUMBER(SEARCH("Proficient",F70))),"Indicator not selected on indicator selection worksheet. Notify administrator that this indicator will be included.",IF((ISNUMBER(SEARCH("Basic",F70))),"Indicator not selected on indicator selection worksheet. Notify administrator that this indicator will be included.",IF((ISNUMBER(SEARCH("Needs Improvement",F220))),"Indicator not selected on indicator selection worksheet. Notify administrator that this indicator will be included.",IF((ISNUMBER(SEARCH("Unsatisfactory",F70))),"Indicator not selected on indicator selection worksheet. Notify administrator that this indicator will be included.",IF((ISNUMBER(SEARCH("Excellent",H68))),"Indicator not selected on indicator selection worksheet. Notify administrator that this indicator will be included.",IF((ISNUMBER(SEARCH("Distinguished",H68))),"Indicator not selected on indicator selection worksheet. Notify administrator that this indicator will be included.",IF((ISNUMBER(SEARCH("Proficient",H68))),"Indicator not selected on indicator selection worksheet. Notify administrator that this indicator will be included.",IF((ISNUMBER(SEARCH("Basic",H68))),"Indicator not selected on indicator selection worksheet. Notify administrator that this indicator will be included.",IF((ISNUMBER(SEARCH("Needs Improvement",H68))),"Indicator not selected on indicator selection worksheet. Notify administrator that this indicator will be included.",IF((ISNUMBER(SEARCH("Unsatisfactory",H68))),"Indicator not selected on indicator selection worksheet. Notify administrator that this indicator will be included.",IF((ISNUMBER(SEARCH("Excellent",H69))),"Indicator not selected on indicator selection worksheet. Notify administrator that this indicator will be included.",IF((ISNUMBER(SEARCH("Distinguished",H69))),"Indicator not selected on indicator selection worksheet. Notify administrator that this indicator will be included.",IF((ISNUMBER(SEARCH("Proficient",H69))),"Indicator not selected on indicator selection worksheet. Notify administrator that this indicator will be included.",IF((ISNUMBER(SEARCH("Basic",H69))),"Indicator not selected on indicator selection worksheet. Notify administrator that this indicator will be included.",IF((ISNUMBER(SEARCH("Needs Improvement",H69))),"Indicator not selected on indicator selection worksheet. Notify administrator that this indicator will be included.",IF((ISNUMBER(SEARCH("Unsatisfactory",H69))),"Indicator not selected on indicator selection worksheet. Notify administrator that this indicator will be included.",IF((ISNUMBER(SEARCH("Proficient",H70))),"Indicator not selected on indicator selection worksheet. Notify administrator that this indicator will be included.",IF((ISNUMBER(SEARCH("Basic",H70))),"Indicator not selected on indicator selection worksheet. Notify administrator that this indicator will be included.",IF((ISNUMBER(SEARCH("Needs Improvement",H70))),"Indicator not selected on indicator selection worksheet. Notify administrator that this indicator will be included.",IF((ISNUMBER(SEARCH("Unsatisfactory",H70))),"Indicator not selected on indicator selection worksheet. Notify administrator that this indicator will be included.",""))))))))))))))))))))))))))))))))))))))))))))))</f>
        <v/>
      </c>
    </row>
    <row r="68" spans="1:13" x14ac:dyDescent="0.5">
      <c r="C68" s="311"/>
      <c r="D68" s="80"/>
      <c r="E68" s="147" t="str">
        <f>$E$11</f>
        <v>Formal Observation 1:</v>
      </c>
      <c r="F68" s="146" t="str">
        <f>IF(B67="","",IF(ISNA(VLOOKUP(B67,Tables!$BH$2:$BM$4,6,FALSE)),"",IF(VLOOKUP(B67,Tables!$BH$2:$BM$4,6,FALSE)="Not Applicable","",VLOOKUP(B67,Tables!$BH$2:$BM$4,6,FALSE))))</f>
        <v/>
      </c>
      <c r="G68" s="148" t="s">
        <v>596</v>
      </c>
      <c r="H68" s="149" t="str">
        <f>IF(B67="","",IF(ISNA(VLOOKUP(B67,Tables!$BS$2:$BX$4,6,FALSE)),"",IF(VLOOKUP(B67,Tables!$BS$2:$BX$4,6,FALSE)="Not Applicable","",VLOOKUP(B67,Tables!$BS$2:$BX$4,6,FALSE))))</f>
        <v/>
      </c>
      <c r="I68" s="334"/>
      <c r="J68" s="335"/>
      <c r="K68" s="336"/>
      <c r="M68" s="352"/>
    </row>
    <row r="69" spans="1:13" x14ac:dyDescent="0.5">
      <c r="C69" s="311"/>
      <c r="D69" s="80"/>
      <c r="E69" s="147" t="str">
        <f>$E$12</f>
        <v>Formal Observation 2:</v>
      </c>
      <c r="F69" s="146" t="str">
        <f>IF(B67="","",IF(ISNA(VLOOKUP(B67,Tables!$BH$5:$BM$7,6,FALSE)),"",IF(VLOOKUP(B67,Tables!$BH$5:$BM$7,6,FALSE)="Not Applicable","",VLOOKUP(B67,Tables!$BH$5:$BM62,6,FALSE))))</f>
        <v/>
      </c>
      <c r="G69" s="148" t="s">
        <v>597</v>
      </c>
      <c r="H69" s="149" t="str">
        <f>IF(B67="","",IF(ISNA(VLOOKUP(B67,Tables!$BS$5:$BX$7,6,FALSE)),"",IF(VLOOKUP(B67,Tables!$BS$5:$BX$7,6,FALSE)="Not Applicable","",VLOOKUP(B67,Tables!$BS$5:$BX$7,6,FALSE))))</f>
        <v/>
      </c>
      <c r="I69" s="337"/>
      <c r="J69" s="338"/>
      <c r="K69" s="339"/>
      <c r="M69" s="352"/>
    </row>
    <row r="70" spans="1:13" x14ac:dyDescent="0.5">
      <c r="C70" s="312"/>
      <c r="D70" s="81"/>
      <c r="E70" s="147" t="str">
        <f>$E$13</f>
        <v>Formal Observation 3:</v>
      </c>
      <c r="F70" s="146" t="str">
        <f>IF(B67="","",IF(ISNA(VLOOKUP(B67,Tables!$BH$8:$BM$10,6,FALSE)),"",IF(VLOOKUP(B67,Tables!$BH$8:$BM$10,6,FALSE)="Not Applicable","",VLOOKUP(B67,Tables!$BH$8:$BM$10,6,FALSE))))</f>
        <v/>
      </c>
      <c r="G70" s="148" t="s">
        <v>594</v>
      </c>
      <c r="H70" s="149" t="str">
        <f>IF(B67="","",IF(ISNA(VLOOKUP(B67,Tables!$BS$8:$BX$10,6,FALSE)),"",IF(VLOOKUP(B67,Tables!$BS$8:$BX$10,6,FALSE)="Not Applicable","",VLOOKUP(B67,Tables!$BS$8:$BX$10,6,FALSE))))</f>
        <v/>
      </c>
      <c r="I70" s="340"/>
      <c r="J70" s="341"/>
      <c r="K70" s="342"/>
      <c r="M70" s="164"/>
    </row>
    <row r="71" spans="1:13" ht="3" customHeight="1" x14ac:dyDescent="0.5">
      <c r="C71" s="119"/>
      <c r="D71" s="120"/>
      <c r="E71" s="120"/>
      <c r="F71" s="120"/>
      <c r="G71" s="120"/>
      <c r="H71" s="120"/>
      <c r="I71" s="120"/>
      <c r="J71" s="120"/>
      <c r="K71" s="120"/>
      <c r="M71" s="73"/>
    </row>
    <row r="72" spans="1:13" ht="31.25" customHeight="1" x14ac:dyDescent="0.5">
      <c r="A72" s="68" t="str">
        <f t="shared" si="0"/>
        <v>PSEL.II.E - Lead with interpersonal and communication skill, s</v>
      </c>
      <c r="B72" s="68" t="str">
        <f>LEFT(A72,50)</f>
        <v>PSEL.II.E - Lead with interpersonal and communicat</v>
      </c>
      <c r="C72" s="310" t="s">
        <v>330</v>
      </c>
      <c r="D72" s="77" t="str">
        <f>LEFT(E72,240)</f>
        <v>Lead with interpersonal and communication skill, social-emotional insight, and understanding of all students’ and staff members’ backgrounds and cultures.</v>
      </c>
      <c r="E72" s="313" t="s">
        <v>66</v>
      </c>
      <c r="F72" s="314"/>
      <c r="G72" s="314"/>
      <c r="H72" s="315"/>
      <c r="I72" s="78" t="str">
        <f>IF(C72="","",IF(VLOOKUP(C72,'Indicator Selection'!$C$7:$G$135,5,FALSE)="","",VLOOKUP(C72,'Indicator Selection'!$C$7:$G$135,5,FALSE)))</f>
        <v>No</v>
      </c>
      <c r="J72" s="222"/>
      <c r="K72" s="79" t="str">
        <f>IF(J72="","",IF(J72="Distinguished",4,IF(J72="Excellent",4,IF(J72="Proficient",3,IF(J72="Basic",2,IF(J72="Needs Improvement",2,IF(J72="Unsatisfactory",1,"NA")))))))</f>
        <v/>
      </c>
      <c r="M72" s="352" t="str">
        <f>IF(AND(I72="Yes",J72=""),"Select Rating",IF(I72="Yes","",IF(J72="Select Basic or Needs Improvement","Select Basic or Needs Improvement for Professional Practice Rating on worksheet titled Eval Info &amp; Rankings.",IF(J72="Select Distinguished or Excellent","Select Distinguished or Excellent for Professional Practice Rating on worksheet titled Eval Info &amp; Rankings.",IF(AND(I72="No",J72="Distinguished"),"Indicator not selected on indicator selection worksheet. Notify administrator that this indicator will be included.",IF(AND(I72="No",J72="Excellent"),"Indicator not selected on indicator selection worksheet. Notify administrator that this indicator will be included.",IF(AND(I72="No",J72="Proficient"),"Indicator not selected on indicator selection worksheet. Notify administrator that this indicator will be included.",IF(AND(I72="No",J72="Basic"),"Indicator not selected on indicator selection worksheet. Notify administrator that this indicator will be included.",IF(AND(I72="No",J72="Needs Improvement"),"Indicator not selected on indicator selection worksheet. Notify administrator that this indicator will be included.",IF(AND(I72="No",J72="Unsatisfactory"),"Indicator not selected on indicator selection worksheet. Notify administrator that this indicator will be included.",IF(AND(I72="Yes",J72=""),"Select Rating",IF(J72="Not Applicable","",IF((ISNUMBER(SEARCH("Excellent",F73))),"Indicator not selected on indicator selection worksheet. Notify administrator that this indicator will be included.",IF((ISNUMBER(SEARCH("Distinguished",F73))),"Indicator not selected on indicator selection worksheet. Notify administrator that this indicator will be included.",IF((ISNUMBER(SEARCH("Proficient",F73))),"Indicator not selected on indicator selection worksheet. Notify administrator that this indicator will be included.",IF((ISNUMBER(SEARCH("Basic",F73))),"Indicator not selected on indicator selection worksheet. Notify administrator that this indicator will be included.",IF((ISNUMBER(SEARCH("Needs Improvement",F73))),"Indicator not selected on indicator selection worksheet. Notify administrator that this indicator will be included.",IF((ISNUMBER(SEARCH("Unsatisfactory",F73))),"Indicator not selected on indicator selection worksheet. Notify administrator that this indicator will be included.",IF((ISNUMBER(SEARCH("Excellent",F74))),"Indicator not selected on indicator selection worksheet. Notify administrator that this indicator will be included.",IF((ISNUMBER(SEARCH("Distinguished",F74))),"Indicator not selected on indicator selection worksheet. Notify administrator that this indicator will be included.",IF((ISNUMBER(SEARCH("Proficient",F74))),"Indicator not selected on indicator selection worksheet. Notify administrator that this indicator will be included.",IF((ISNUMBER(SEARCH("Basic",F74))),"Indicator not selected on indicator selection worksheet. Notify administrator that this indicator will be included.",IF((ISNUMBER(SEARCH("Needs Improvement",F74))),"Indicator not selected on indicator selection worksheet. Notify administrator that this indicator will be included.",IF((ISNUMBER(SEARCH("Unsatisfactory",F74))),"Indicator not selected on indicator selection worksheet. Notify administrator that this indicator will be included.",IF((ISNUMBER(SEARCH("Excellent",F75))),"Indicator not selected on indicator selection worksheet. Notify administrator that this indicator will be included.",IF((ISNUMBER(SEARCH("Distinguished",F75))),"Indicator not selected on indicator selection worksheet. Notify administrator that this indicator will be included.",IF((ISNUMBER(SEARCH("Proficient",F75))),"Indicator not selected on indicator selection worksheet. Notify administrator that this indicator will be included.",IF((ISNUMBER(SEARCH("Basic",F75))),"Indicator not selected on indicator selection worksheet. Notify administrator that this indicator will be included.",IF((ISNUMBER(SEARCH("Needs Improvement",F225))),"Indicator not selected on indicator selection worksheet. Notify administrator that this indicator will be included.",IF((ISNUMBER(SEARCH("Unsatisfactory",F75))),"Indicator not selected on indicator selection worksheet. Notify administrator that this indicator will be included.",IF((ISNUMBER(SEARCH("Excellent",H73))),"Indicator not selected on indicator selection worksheet. Notify administrator that this indicator will be included.",IF((ISNUMBER(SEARCH("Distinguished",H73))),"Indicator not selected on indicator selection worksheet. Notify administrator that this indicator will be included.",IF((ISNUMBER(SEARCH("Proficient",H73))),"Indicator not selected on indicator selection worksheet. Notify administrator that this indicator will be included.",IF((ISNUMBER(SEARCH("Basic",H73))),"Indicator not selected on indicator selection worksheet. Notify administrator that this indicator will be included.",IF((ISNUMBER(SEARCH("Needs Improvement",H73))),"Indicator not selected on indicator selection worksheet. Notify administrator that this indicator will be included.",IF((ISNUMBER(SEARCH("Unsatisfactory",H73))),"Indicator not selected on indicator selection worksheet. Notify administrator that this indicator will be included.",IF((ISNUMBER(SEARCH("Excellent",H74))),"Indicator not selected on indicator selection worksheet. Notify administrator that this indicator will be included.",IF((ISNUMBER(SEARCH("Distinguished",H74))),"Indicator not selected on indicator selection worksheet. Notify administrator that this indicator will be included.",IF((ISNUMBER(SEARCH("Proficient",H74))),"Indicator not selected on indicator selection worksheet. Notify administrator that this indicator will be included.",IF((ISNUMBER(SEARCH("Basic",H74))),"Indicator not selected on indicator selection worksheet. Notify administrator that this indicator will be included.",IF((ISNUMBER(SEARCH("Needs Improvement",H74))),"Indicator not selected on indicator selection worksheet. Notify administrator that this indicator will be included.",IF((ISNUMBER(SEARCH("Unsatisfactory",H74))),"Indicator not selected on indicator selection worksheet. Notify administrator that this indicator will be included.",IF((ISNUMBER(SEARCH("Proficient",H75))),"Indicator not selected on indicator selection worksheet. Notify administrator that this indicator will be included.",IF((ISNUMBER(SEARCH("Basic",H75))),"Indicator not selected on indicator selection worksheet. Notify administrator that this indicator will be included.",IF((ISNUMBER(SEARCH("Needs Improvement",H75))),"Indicator not selected on indicator selection worksheet. Notify administrator that this indicator will be included.",IF((ISNUMBER(SEARCH("Unsatisfactory",H75))),"Indicator not selected on indicator selection worksheet. Notify administrator that this indicator will be included.",""))))))))))))))))))))))))))))))))))))))))))))))</f>
        <v/>
      </c>
    </row>
    <row r="73" spans="1:13" x14ac:dyDescent="0.5">
      <c r="C73" s="311"/>
      <c r="D73" s="80"/>
      <c r="E73" s="147" t="str">
        <f>$E$11</f>
        <v>Formal Observation 1:</v>
      </c>
      <c r="F73" s="146" t="str">
        <f>IF(B72="","",IF(ISNA(VLOOKUP(B72,Tables!$BH$2:$BM$4,6,FALSE)),"",IF(VLOOKUP(B72,Tables!$BH$2:$BM$4,6,FALSE)="Not Applicable","",VLOOKUP(B72,Tables!$BH$2:$BM$4,6,FALSE))))</f>
        <v/>
      </c>
      <c r="G73" s="148" t="s">
        <v>596</v>
      </c>
      <c r="H73" s="149" t="str">
        <f>IF(B72="","",IF(ISNA(VLOOKUP(B72,Tables!$BS$2:$BX$4,6,FALSE)),"",IF(VLOOKUP(B72,Tables!$BS$2:$BX$4,6,FALSE)="Not Applicable","",VLOOKUP(B72,Tables!$BS$2:$BX$4,6,FALSE))))</f>
        <v/>
      </c>
      <c r="I73" s="334"/>
      <c r="J73" s="335"/>
      <c r="K73" s="336"/>
      <c r="M73" s="352"/>
    </row>
    <row r="74" spans="1:13" x14ac:dyDescent="0.5">
      <c r="C74" s="311"/>
      <c r="D74" s="80"/>
      <c r="E74" s="147" t="str">
        <f>$E$12</f>
        <v>Formal Observation 2:</v>
      </c>
      <c r="F74" s="146" t="str">
        <f>IF(B72="","",IF(ISNA(VLOOKUP(B72,Tables!$BH$5:$BM$7,6,FALSE)),"",IF(VLOOKUP(B72,Tables!$BH$5:$BM$7,6,FALSE)="Not Applicable","",VLOOKUP(B72,Tables!$BH$5:$BM67,6,FALSE))))</f>
        <v/>
      </c>
      <c r="G74" s="148" t="s">
        <v>597</v>
      </c>
      <c r="H74" s="149" t="str">
        <f>IF(B72="","",IF(ISNA(VLOOKUP(B72,Tables!$BS$5:$BX$7,6,FALSE)),"",IF(VLOOKUP(B72,Tables!$BS$5:$BX$7,6,FALSE)="Not Applicable","",VLOOKUP(B72,Tables!$BS$5:$BX$7,6,FALSE))))</f>
        <v/>
      </c>
      <c r="I74" s="337"/>
      <c r="J74" s="338"/>
      <c r="K74" s="339"/>
      <c r="M74" s="352"/>
    </row>
    <row r="75" spans="1:13" x14ac:dyDescent="0.5">
      <c r="C75" s="312"/>
      <c r="D75" s="81"/>
      <c r="E75" s="147" t="str">
        <f>$E$13</f>
        <v>Formal Observation 3:</v>
      </c>
      <c r="F75" s="146" t="str">
        <f>IF(B72="","",IF(ISNA(VLOOKUP(B72,Tables!$BH$8:$BM$10,6,FALSE)),"",IF(VLOOKUP(B72,Tables!$BH$8:$BM$10,6,FALSE)="Not Applicable","",VLOOKUP(B72,Tables!$BH$8:$BM$10,6,FALSE))))</f>
        <v/>
      </c>
      <c r="G75" s="148" t="s">
        <v>594</v>
      </c>
      <c r="H75" s="149" t="str">
        <f>IF(B72="","",IF(ISNA(VLOOKUP(B72,Tables!$BS$8:$BX$10,6,FALSE)),"",IF(VLOOKUP(B72,Tables!$BS$8:$BX$10,6,FALSE)="Not Applicable","",VLOOKUP(B72,Tables!$BS$8:$BX$10,6,FALSE))))</f>
        <v/>
      </c>
      <c r="I75" s="340"/>
      <c r="J75" s="341"/>
      <c r="K75" s="342"/>
      <c r="M75" s="164"/>
    </row>
    <row r="76" spans="1:13" ht="3" customHeight="1" x14ac:dyDescent="0.5">
      <c r="C76" s="119"/>
      <c r="D76" s="120"/>
      <c r="E76" s="120"/>
      <c r="F76" s="120"/>
      <c r="G76" s="120"/>
      <c r="H76" s="120"/>
      <c r="I76" s="120"/>
      <c r="J76" s="120"/>
      <c r="K76" s="120"/>
      <c r="M76" s="73"/>
    </row>
    <row r="77" spans="1:13" ht="31.25" customHeight="1" x14ac:dyDescent="0.5">
      <c r="A77" s="68" t="str">
        <f t="shared" ref="A77:A141" si="1">IF(C77="","",CONCATENATE(C77," - ",LEFT(E77,50)))</f>
        <v>PSEL.II.F - Provide moral direction for the school and promote</v>
      </c>
      <c r="B77" s="68" t="str">
        <f>LEFT(A77,50)</f>
        <v>PSEL.II.F - Provide moral direction for the school</v>
      </c>
      <c r="C77" s="310" t="s">
        <v>331</v>
      </c>
      <c r="D77" s="77" t="str">
        <f>LEFT(E77,240)</f>
        <v>Provide moral direction for the school and promote ethical and professional behavior among faculty and staff.</v>
      </c>
      <c r="E77" s="313" t="s">
        <v>67</v>
      </c>
      <c r="F77" s="314"/>
      <c r="G77" s="314"/>
      <c r="H77" s="315"/>
      <c r="I77" s="78" t="str">
        <f>IF(C77="","",IF(VLOOKUP(C77,'Indicator Selection'!$C$7:$G$135,5,FALSE)="","",VLOOKUP(C77,'Indicator Selection'!$C$7:$G$135,5,FALSE)))</f>
        <v>No</v>
      </c>
      <c r="J77" s="222"/>
      <c r="K77" s="79" t="str">
        <f>IF(J77="","",IF(J77="Distinguished",4,IF(J77="Excellent",4,IF(J77="Proficient",3,IF(J77="Basic",2,IF(J77="Needs Improvement",2,IF(J77="Unsatisfactory",1,"NA")))))))</f>
        <v/>
      </c>
      <c r="M77" s="352" t="str">
        <f>IF(AND(I77="Yes",J77=""),"Select Rating",IF(I77="Yes","",IF(J77="Select Basic or Needs Improvement","Select Basic or Needs Improvement for Professional Practice Rating on worksheet titled Eval Info &amp; Rankings.",IF(J77="Select Distinguished or Excellent","Select Distinguished or Excellent for Professional Practice Rating on worksheet titled Eval Info &amp; Rankings.",IF(AND(I77="No",J77="Distinguished"),"Indicator not selected on indicator selection worksheet. Notify administrator that this indicator will be included.",IF(AND(I77="No",J77="Excellent"),"Indicator not selected on indicator selection worksheet. Notify administrator that this indicator will be included.",IF(AND(I77="No",J77="Proficient"),"Indicator not selected on indicator selection worksheet. Notify administrator that this indicator will be included.",IF(AND(I77="No",J77="Basic"),"Indicator not selected on indicator selection worksheet. Notify administrator that this indicator will be included.",IF(AND(I77="No",J77="Needs Improvement"),"Indicator not selected on indicator selection worksheet. Notify administrator that this indicator will be included.",IF(AND(I77="No",J77="Unsatisfactory"),"Indicator not selected on indicator selection worksheet. Notify administrator that this indicator will be included.",IF(AND(I77="Yes",J77=""),"Select Rating",IF(J77="Not Applicable","",IF((ISNUMBER(SEARCH("Excellent",F78))),"Indicator not selected on indicator selection worksheet. Notify administrator that this indicator will be included.",IF((ISNUMBER(SEARCH("Distinguished",F78))),"Indicator not selected on indicator selection worksheet. Notify administrator that this indicator will be included.",IF((ISNUMBER(SEARCH("Proficient",F78))),"Indicator not selected on indicator selection worksheet. Notify administrator that this indicator will be included.",IF((ISNUMBER(SEARCH("Basic",F78))),"Indicator not selected on indicator selection worksheet. Notify administrator that this indicator will be included.",IF((ISNUMBER(SEARCH("Needs Improvement",F78))),"Indicator not selected on indicator selection worksheet. Notify administrator that this indicator will be included.",IF((ISNUMBER(SEARCH("Unsatisfactory",F78))),"Indicator not selected on indicator selection worksheet. Notify administrator that this indicator will be included.",IF((ISNUMBER(SEARCH("Excellent",F79))),"Indicator not selected on indicator selection worksheet. Notify administrator that this indicator will be included.",IF((ISNUMBER(SEARCH("Distinguished",F79))),"Indicator not selected on indicator selection worksheet. Notify administrator that this indicator will be included.",IF((ISNUMBER(SEARCH("Proficient",F79))),"Indicator not selected on indicator selection worksheet. Notify administrator that this indicator will be included.",IF((ISNUMBER(SEARCH("Basic",F79))),"Indicator not selected on indicator selection worksheet. Notify administrator that this indicator will be included.",IF((ISNUMBER(SEARCH("Needs Improvement",F79))),"Indicator not selected on indicator selection worksheet. Notify administrator that this indicator will be included.",IF((ISNUMBER(SEARCH("Unsatisfactory",F79))),"Indicator not selected on indicator selection worksheet. Notify administrator that this indicator will be included.",IF((ISNUMBER(SEARCH("Excellent",F80))),"Indicator not selected on indicator selection worksheet. Notify administrator that this indicator will be included.",IF((ISNUMBER(SEARCH("Distinguished",F80))),"Indicator not selected on indicator selection worksheet. Notify administrator that this indicator will be included.",IF((ISNUMBER(SEARCH("Proficient",F80))),"Indicator not selected on indicator selection worksheet. Notify administrator that this indicator will be included.",IF((ISNUMBER(SEARCH("Basic",F80))),"Indicator not selected on indicator selection worksheet. Notify administrator that this indicator will be included.",IF((ISNUMBER(SEARCH("Needs Improvement",F230))),"Indicator not selected on indicator selection worksheet. Notify administrator that this indicator will be included.",IF((ISNUMBER(SEARCH("Unsatisfactory",F80))),"Indicator not selected on indicator selection worksheet. Notify administrator that this indicator will be included.",IF((ISNUMBER(SEARCH("Excellent",H78))),"Indicator not selected on indicator selection worksheet. Notify administrator that this indicator will be included.",IF((ISNUMBER(SEARCH("Distinguished",H78))),"Indicator not selected on indicator selection worksheet. Notify administrator that this indicator will be included.",IF((ISNUMBER(SEARCH("Proficient",H78))),"Indicator not selected on indicator selection worksheet. Notify administrator that this indicator will be included.",IF((ISNUMBER(SEARCH("Basic",H78))),"Indicator not selected on indicator selection worksheet. Notify administrator that this indicator will be included.",IF((ISNUMBER(SEARCH("Needs Improvement",H78))),"Indicator not selected on indicator selection worksheet. Notify administrator that this indicator will be included.",IF((ISNUMBER(SEARCH("Unsatisfactory",H78))),"Indicator not selected on indicator selection worksheet. Notify administrator that this indicator will be included.",IF((ISNUMBER(SEARCH("Excellent",H79))),"Indicator not selected on indicator selection worksheet. Notify administrator that this indicator will be included.",IF((ISNUMBER(SEARCH("Distinguished",H79))),"Indicator not selected on indicator selection worksheet. Notify administrator that this indicator will be included.",IF((ISNUMBER(SEARCH("Proficient",H79))),"Indicator not selected on indicator selection worksheet. Notify administrator that this indicator will be included.",IF((ISNUMBER(SEARCH("Basic",H79))),"Indicator not selected on indicator selection worksheet. Notify administrator that this indicator will be included.",IF((ISNUMBER(SEARCH("Needs Improvement",H79))),"Indicator not selected on indicator selection worksheet. Notify administrator that this indicator will be included.",IF((ISNUMBER(SEARCH("Unsatisfactory",H79))),"Indicator not selected on indicator selection worksheet. Notify administrator that this indicator will be included.",IF((ISNUMBER(SEARCH("Proficient",H80))),"Indicator not selected on indicator selection worksheet. Notify administrator that this indicator will be included.",IF((ISNUMBER(SEARCH("Basic",H80))),"Indicator not selected on indicator selection worksheet. Notify administrator that this indicator will be included.",IF((ISNUMBER(SEARCH("Needs Improvement",H80))),"Indicator not selected on indicator selection worksheet. Notify administrator that this indicator will be included.",IF((ISNUMBER(SEARCH("Unsatisfactory",H80))),"Indicator not selected on indicator selection worksheet. Notify administrator that this indicator will be included.",""))))))))))))))))))))))))))))))))))))))))))))))</f>
        <v/>
      </c>
    </row>
    <row r="78" spans="1:13" x14ac:dyDescent="0.5">
      <c r="C78" s="311"/>
      <c r="D78" s="80"/>
      <c r="E78" s="147" t="str">
        <f>$E$11</f>
        <v>Formal Observation 1:</v>
      </c>
      <c r="F78" s="146" t="str">
        <f>IF(B77="","",IF(ISNA(VLOOKUP(B77,Tables!$BH$2:$BM$4,6,FALSE)),"",IF(VLOOKUP(B77,Tables!$BH$2:$BM$4,6,FALSE)="Not Applicable","",VLOOKUP(B77,Tables!$BH$2:$BM$4,6,FALSE))))</f>
        <v/>
      </c>
      <c r="G78" s="148" t="s">
        <v>596</v>
      </c>
      <c r="H78" s="149" t="str">
        <f>IF(B77="","",IF(ISNA(VLOOKUP(B77,Tables!$BS$2:$BX$4,6,FALSE)),"",IF(VLOOKUP(B77,Tables!$BS$2:$BX$4,6,FALSE)="Not Applicable","",VLOOKUP(B77,Tables!$BS$2:$BX$4,6,FALSE))))</f>
        <v/>
      </c>
      <c r="I78" s="334"/>
      <c r="J78" s="335"/>
      <c r="K78" s="336"/>
      <c r="M78" s="352"/>
    </row>
    <row r="79" spans="1:13" x14ac:dyDescent="0.5">
      <c r="C79" s="311"/>
      <c r="D79" s="80"/>
      <c r="E79" s="147" t="str">
        <f>$E$12</f>
        <v>Formal Observation 2:</v>
      </c>
      <c r="F79" s="146" t="str">
        <f>IF(B77="","",IF(ISNA(VLOOKUP(B77,Tables!$BH$5:$BM$7,6,FALSE)),"",IF(VLOOKUP(B77,Tables!$BH$5:$BM$7,6,FALSE)="Not Applicable","",VLOOKUP(B77,Tables!$BH$5:$BM72,6,FALSE))))</f>
        <v/>
      </c>
      <c r="G79" s="148" t="s">
        <v>597</v>
      </c>
      <c r="H79" s="149" t="str">
        <f>IF(B77="","",IF(ISNA(VLOOKUP(B77,Tables!$BS$5:$BX$7,6,FALSE)),"",IF(VLOOKUP(B77,Tables!$BS$5:$BX$7,6,FALSE)="Not Applicable","",VLOOKUP(B77,Tables!$BS$5:$BX$7,6,FALSE))))</f>
        <v/>
      </c>
      <c r="I79" s="337"/>
      <c r="J79" s="338"/>
      <c r="K79" s="339"/>
      <c r="M79" s="352"/>
    </row>
    <row r="80" spans="1:13" x14ac:dyDescent="0.5">
      <c r="C80" s="312"/>
      <c r="D80" s="81"/>
      <c r="E80" s="147" t="str">
        <f>$E$13</f>
        <v>Formal Observation 3:</v>
      </c>
      <c r="F80" s="146" t="str">
        <f>IF(B77="","",IF(ISNA(VLOOKUP(B77,Tables!$BH$8:$BM$10,6,FALSE)),"",IF(VLOOKUP(B77,Tables!$BH$8:$BM$10,6,FALSE)="Not Applicable","",VLOOKUP(B77,Tables!$BH$8:$BM$10,6,FALSE))))</f>
        <v/>
      </c>
      <c r="G80" s="148" t="s">
        <v>594</v>
      </c>
      <c r="H80" s="149" t="str">
        <f>IF(B77="","",IF(ISNA(VLOOKUP(B77,Tables!$BS$8:$BX$10,6,FALSE)),"",IF(VLOOKUP(B77,Tables!$BS$8:$BX$10,6,FALSE)="Not Applicable","",VLOOKUP(B77,Tables!$BS$8:$BX$10,6,FALSE))))</f>
        <v/>
      </c>
      <c r="I80" s="340"/>
      <c r="J80" s="341"/>
      <c r="K80" s="342"/>
      <c r="M80" s="164"/>
    </row>
    <row r="81" spans="1:13" ht="3" customHeight="1" x14ac:dyDescent="0.5">
      <c r="C81" s="119"/>
      <c r="D81" s="120"/>
      <c r="E81" s="120"/>
      <c r="F81" s="120"/>
      <c r="G81" s="120"/>
      <c r="H81" s="120"/>
      <c r="I81" s="120"/>
      <c r="J81" s="120"/>
      <c r="K81" s="120"/>
      <c r="M81" s="73"/>
    </row>
    <row r="82" spans="1:13" ht="13.25" customHeight="1" x14ac:dyDescent="0.5">
      <c r="C82" s="316" t="s">
        <v>581</v>
      </c>
      <c r="D82" s="317"/>
      <c r="E82" s="317"/>
      <c r="F82" s="317"/>
      <c r="G82" s="317"/>
      <c r="H82" s="318"/>
      <c r="I82" s="83">
        <f>COUNTA(J52:J80)</f>
        <v>0</v>
      </c>
      <c r="J82" s="83"/>
      <c r="K82" s="83">
        <f>SUM(K52,K57,K62,K67,K72,K77)</f>
        <v>0</v>
      </c>
      <c r="M82" s="68"/>
    </row>
    <row r="83" spans="1:13" ht="13.25" customHeight="1" x14ac:dyDescent="0.5">
      <c r="C83" s="316" t="str">
        <f>CONCATENATE(C50," ","Rating Average")</f>
        <v>Ethics and Professional Norms Rating Average</v>
      </c>
      <c r="D83" s="317"/>
      <c r="E83" s="317"/>
      <c r="F83" s="317"/>
      <c r="G83" s="317"/>
      <c r="H83" s="318"/>
      <c r="I83" s="121">
        <f>IFERROR(K82/I82,0)</f>
        <v>0</v>
      </c>
      <c r="J83" s="333" t="str">
        <f>IF(I82="","",IF(I83=0,"",IF(I83&gt;='Eval Info &amp; Rankings'!$F$39,"Excellent",IF(I83&gt;='Eval Info &amp; Rankings'!$F$40,"Proficient",IF(I83&gt;='Eval Info &amp; Rankings'!$F$41,"Needs Improvement",IF(I83&gt;=0,"Unsatisfactory",""))))))</f>
        <v/>
      </c>
      <c r="K83" s="333"/>
      <c r="M83" s="68"/>
    </row>
    <row r="84" spans="1:13" ht="3" customHeight="1" x14ac:dyDescent="0.5">
      <c r="C84" s="119"/>
      <c r="D84" s="120"/>
      <c r="E84" s="120"/>
      <c r="F84" s="120"/>
      <c r="G84" s="120"/>
      <c r="H84" s="120"/>
      <c r="I84" s="120"/>
      <c r="J84" s="120"/>
      <c r="K84" s="120"/>
      <c r="M84" s="73"/>
    </row>
    <row r="85" spans="1:13" ht="125" customHeight="1" x14ac:dyDescent="0.5">
      <c r="C85" s="209" t="s">
        <v>843</v>
      </c>
      <c r="D85" s="208"/>
      <c r="E85" s="307" t="s">
        <v>840</v>
      </c>
      <c r="F85" s="308"/>
      <c r="G85" s="308"/>
      <c r="H85" s="308"/>
      <c r="I85" s="308"/>
      <c r="J85" s="308"/>
      <c r="K85" s="309"/>
      <c r="M85" s="73"/>
    </row>
    <row r="86" spans="1:13" ht="3" customHeight="1" x14ac:dyDescent="0.5">
      <c r="C86" s="119"/>
      <c r="D86" s="120"/>
      <c r="E86" s="120"/>
      <c r="F86" s="120"/>
      <c r="G86" s="120"/>
      <c r="H86" s="120"/>
      <c r="I86" s="120"/>
      <c r="J86" s="120"/>
      <c r="K86" s="120"/>
      <c r="M86" s="73"/>
    </row>
    <row r="87" spans="1:13" ht="13.25" customHeight="1" x14ac:dyDescent="0.5">
      <c r="C87" s="304" t="s">
        <v>18</v>
      </c>
      <c r="D87" s="305"/>
      <c r="E87" s="305"/>
      <c r="F87" s="305"/>
      <c r="G87" s="305"/>
      <c r="H87" s="305"/>
      <c r="I87" s="305"/>
      <c r="J87" s="305"/>
      <c r="K87" s="306"/>
      <c r="M87" s="68"/>
    </row>
    <row r="88" spans="1:13" ht="26" x14ac:dyDescent="0.45">
      <c r="C88" s="74" t="s">
        <v>125</v>
      </c>
      <c r="D88" s="75" t="s">
        <v>616</v>
      </c>
      <c r="E88" s="357" t="s">
        <v>129</v>
      </c>
      <c r="F88" s="357"/>
      <c r="G88" s="357"/>
      <c r="H88" s="357"/>
      <c r="I88" s="74" t="s">
        <v>612</v>
      </c>
      <c r="J88" s="74" t="s">
        <v>588</v>
      </c>
      <c r="K88" s="74" t="s">
        <v>589</v>
      </c>
      <c r="M88" s="68"/>
    </row>
    <row r="89" spans="1:13" ht="31.25" customHeight="1" x14ac:dyDescent="0.5">
      <c r="A89" s="68" t="str">
        <f t="shared" si="1"/>
        <v>PSEL.III.A - Ensure that each student is treated fairly, respec</v>
      </c>
      <c r="B89" s="68" t="str">
        <f>LEFT(A89,50)</f>
        <v>PSEL.III.A - Ensure that each student is treated f</v>
      </c>
      <c r="C89" s="310" t="s">
        <v>332</v>
      </c>
      <c r="D89" s="77" t="str">
        <f>LEFT(E89,240)</f>
        <v>Ensure that each student is treated fairly, respectfully, and with an understanding of each student’s culture and context.</v>
      </c>
      <c r="E89" s="313" t="s">
        <v>68</v>
      </c>
      <c r="F89" s="314"/>
      <c r="G89" s="314"/>
      <c r="H89" s="315"/>
      <c r="I89" s="78" t="str">
        <f>IF(C89="","",IF(VLOOKUP(C89,'Indicator Selection'!$C$7:$G$135,5,FALSE)="","",VLOOKUP(C89,'Indicator Selection'!$C$7:$G$135,5,FALSE)))</f>
        <v>No</v>
      </c>
      <c r="J89" s="222"/>
      <c r="K89" s="79" t="str">
        <f>IF(J89="","",IF(J89="Distinguished",4,IF(J89="Excellent",4,IF(J89="Proficient",3,IF(J89="Basic",2,IF(J89="Needs Improvement",2,IF(J89="Unsatisfactory",1,"NA")))))))</f>
        <v/>
      </c>
      <c r="M89" s="352" t="str">
        <f>IF(AND(I89="Yes",J89=""),"Select Rating",IF(I89="Yes","",IF(J89="Select Basic or Needs Improvement","Select Basic or Needs Improvement for Professional Practice Rating on worksheet titled Eval Info &amp; Rankings.",IF(J89="Select Distinguished or Excellent","Select Distinguished or Excellent for Professional Practice Rating on worksheet titled Eval Info &amp; Rankings.",IF(AND(I89="No",J89="Distinguished"),"Indicator not selected on indicator selection worksheet. Notify administrator that this indicator will be included.",IF(AND(I89="No",J89="Excellent"),"Indicator not selected on indicator selection worksheet. Notify administrator that this indicator will be included.",IF(AND(I89="No",J89="Proficient"),"Indicator not selected on indicator selection worksheet. Notify administrator that this indicator will be included.",IF(AND(I89="No",J89="Basic"),"Indicator not selected on indicator selection worksheet. Notify administrator that this indicator will be included.",IF(AND(I89="No",J89="Needs Improvement"),"Indicator not selected on indicator selection worksheet. Notify administrator that this indicator will be included.",IF(AND(I89="No",J89="Unsatisfactory"),"Indicator not selected on indicator selection worksheet. Notify administrator that this indicator will be included.",IF(AND(I89="Yes",J89=""),"Select Rating",IF(J89="Not Applicable","",IF((ISNUMBER(SEARCH("Excellent",F90))),"Indicator not selected on indicator selection worksheet. Notify administrator that this indicator will be included.",IF((ISNUMBER(SEARCH("Distinguished",F90))),"Indicator not selected on indicator selection worksheet. Notify administrator that this indicator will be included.",IF((ISNUMBER(SEARCH("Proficient",F90))),"Indicator not selected on indicator selection worksheet. Notify administrator that this indicator will be included.",IF((ISNUMBER(SEARCH("Basic",F90))),"Indicator not selected on indicator selection worksheet. Notify administrator that this indicator will be included.",IF((ISNUMBER(SEARCH("Needs Improvement",F90))),"Indicator not selected on indicator selection worksheet. Notify administrator that this indicator will be included.",IF((ISNUMBER(SEARCH("Unsatisfactory",F90))),"Indicator not selected on indicator selection worksheet. Notify administrator that this indicator will be included.",IF((ISNUMBER(SEARCH("Excellent",F91))),"Indicator not selected on indicator selection worksheet. Notify administrator that this indicator will be included.",IF((ISNUMBER(SEARCH("Distinguished",F91))),"Indicator not selected on indicator selection worksheet. Notify administrator that this indicator will be included.",IF((ISNUMBER(SEARCH("Proficient",F91))),"Indicator not selected on indicator selection worksheet. Notify administrator that this indicator will be included.",IF((ISNUMBER(SEARCH("Basic",F91))),"Indicator not selected on indicator selection worksheet. Notify administrator that this indicator will be included.",IF((ISNUMBER(SEARCH("Needs Improvement",F91))),"Indicator not selected on indicator selection worksheet. Notify administrator that this indicator will be included.",IF((ISNUMBER(SEARCH("Unsatisfactory",F91))),"Indicator not selected on indicator selection worksheet. Notify administrator that this indicator will be included.",IF((ISNUMBER(SEARCH("Excellent",F92))),"Indicator not selected on indicator selection worksheet. Notify administrator that this indicator will be included.",IF((ISNUMBER(SEARCH("Distinguished",F92))),"Indicator not selected on indicator selection worksheet. Notify administrator that this indicator will be included.",IF((ISNUMBER(SEARCH("Proficient",F92))),"Indicator not selected on indicator selection worksheet. Notify administrator that this indicator will be included.",IF((ISNUMBER(SEARCH("Basic",F92))),"Indicator not selected on indicator selection worksheet. Notify administrator that this indicator will be included.",IF((ISNUMBER(SEARCH("Needs Improvement",F239))),"Indicator not selected on indicator selection worksheet. Notify administrator that this indicator will be included.",IF((ISNUMBER(SEARCH("Unsatisfactory",F92))),"Indicator not selected on indicator selection worksheet. Notify administrator that this indicator will be included.",IF((ISNUMBER(SEARCH("Excellent",H90))),"Indicator not selected on indicator selection worksheet. Notify administrator that this indicator will be included.",IF((ISNUMBER(SEARCH("Distinguished",H90))),"Indicator not selected on indicator selection worksheet. Notify administrator that this indicator will be included.",IF((ISNUMBER(SEARCH("Proficient",H90))),"Indicator not selected on indicator selection worksheet. Notify administrator that this indicator will be included.",IF((ISNUMBER(SEARCH("Basic",H90))),"Indicator not selected on indicator selection worksheet. Notify administrator that this indicator will be included.",IF((ISNUMBER(SEARCH("Needs Improvement",H90))),"Indicator not selected on indicator selection worksheet. Notify administrator that this indicator will be included.",IF((ISNUMBER(SEARCH("Unsatisfactory",H90))),"Indicator not selected on indicator selection worksheet. Notify administrator that this indicator will be included.",IF((ISNUMBER(SEARCH("Excellent",H91))),"Indicator not selected on indicator selection worksheet. Notify administrator that this indicator will be included.",IF((ISNUMBER(SEARCH("Distinguished",H91))),"Indicator not selected on indicator selection worksheet. Notify administrator that this indicator will be included.",IF((ISNUMBER(SEARCH("Proficient",H91))),"Indicator not selected on indicator selection worksheet. Notify administrator that this indicator will be included.",IF((ISNUMBER(SEARCH("Basic",H91))),"Indicator not selected on indicator selection worksheet. Notify administrator that this indicator will be included.",IF((ISNUMBER(SEARCH("Needs Improvement",H91))),"Indicator not selected on indicator selection worksheet. Notify administrator that this indicator will be included.",IF((ISNUMBER(SEARCH("Unsatisfactory",H91))),"Indicator not selected on indicator selection worksheet. Notify administrator that this indicator will be included.",IF((ISNUMBER(SEARCH("Proficient",H92))),"Indicator not selected on indicator selection worksheet. Notify administrator that this indicator will be included.",IF((ISNUMBER(SEARCH("Basic",H92))),"Indicator not selected on indicator selection worksheet. Notify administrator that this indicator will be included.",IF((ISNUMBER(SEARCH("Needs Improvement",H92))),"Indicator not selected on indicator selection worksheet. Notify administrator that this indicator will be included.",IF((ISNUMBER(SEARCH("Unsatisfactory",H92))),"Indicator not selected on indicator selection worksheet. Notify administrator that this indicator will be included.",""))))))))))))))))))))))))))))))))))))))))))))))</f>
        <v/>
      </c>
    </row>
    <row r="90" spans="1:13" x14ac:dyDescent="0.5">
      <c r="C90" s="311"/>
      <c r="D90" s="80"/>
      <c r="E90" s="147" t="str">
        <f>$E$11</f>
        <v>Formal Observation 1:</v>
      </c>
      <c r="F90" s="146" t="str">
        <f>IF(B89="","",IF(ISNA(VLOOKUP(B89,Tables!$BH$2:$BM$4,6,FALSE)),"",IF(VLOOKUP(B89,Tables!$BH$2:$BM$4,6,FALSE)="Not Applicable","",VLOOKUP(B89,Tables!$BH$2:$BM$4,6,FALSE))))</f>
        <v/>
      </c>
      <c r="G90" s="148" t="s">
        <v>596</v>
      </c>
      <c r="H90" s="149" t="str">
        <f>IF(B89="","",IF(ISNA(VLOOKUP(B89,Tables!$BS$2:$BX$4,6,FALSE)),"",IF(VLOOKUP(B89,Tables!$BS$2:$BX$4,6,FALSE)="Not Applicable","",VLOOKUP(B89,Tables!$BS$2:$BX$4,6,FALSE))))</f>
        <v/>
      </c>
      <c r="I90" s="334"/>
      <c r="J90" s="335"/>
      <c r="K90" s="336"/>
      <c r="M90" s="352"/>
    </row>
    <row r="91" spans="1:13" x14ac:dyDescent="0.5">
      <c r="C91" s="311"/>
      <c r="D91" s="80"/>
      <c r="E91" s="147" t="str">
        <f>$E$12</f>
        <v>Formal Observation 2:</v>
      </c>
      <c r="F91" s="146" t="str">
        <f>IF(B89="","",IF(ISNA(VLOOKUP(B89,Tables!$BH$5:$BM$7,6,FALSE)),"",IF(VLOOKUP(B89,Tables!$BH$5:$BM$7,6,FALSE)="Not Applicable","",VLOOKUP(B89,Tables!$BH$5:$BM82,6,FALSE))))</f>
        <v/>
      </c>
      <c r="G91" s="148" t="s">
        <v>597</v>
      </c>
      <c r="H91" s="149" t="str">
        <f>IF(B89="","",IF(ISNA(VLOOKUP(B89,Tables!$BS$5:$BX$7,6,FALSE)),"",IF(VLOOKUP(B89,Tables!$BS$5:$BX$7,6,FALSE)="Not Applicable","",VLOOKUP(B89,Tables!$BS$5:$BX$7,6,FALSE))))</f>
        <v/>
      </c>
      <c r="I91" s="337"/>
      <c r="J91" s="338"/>
      <c r="K91" s="339"/>
      <c r="M91" s="352"/>
    </row>
    <row r="92" spans="1:13" x14ac:dyDescent="0.5">
      <c r="C92" s="312"/>
      <c r="D92" s="81"/>
      <c r="E92" s="147" t="str">
        <f>$E$13</f>
        <v>Formal Observation 3:</v>
      </c>
      <c r="F92" s="146" t="str">
        <f>IF(B89="","",IF(ISNA(VLOOKUP(B89,Tables!$BH$8:$BM$10,6,FALSE)),"",IF(VLOOKUP(B89,Tables!$BH$8:$BM$10,6,FALSE)="Not Applicable","",VLOOKUP(B89,Tables!$BH$8:$BM$10,6,FALSE))))</f>
        <v/>
      </c>
      <c r="G92" s="148" t="s">
        <v>594</v>
      </c>
      <c r="H92" s="149" t="str">
        <f>IF(B89="","",IF(ISNA(VLOOKUP(B89,Tables!$BS$8:$BX$10,6,FALSE)),"",IF(VLOOKUP(B89,Tables!$BS$8:$BX$10,6,FALSE)="Not Applicable","",VLOOKUP(B89,Tables!$BS$8:$BX$10,6,FALSE))))</f>
        <v/>
      </c>
      <c r="I92" s="340"/>
      <c r="J92" s="341"/>
      <c r="K92" s="342"/>
      <c r="M92" s="164"/>
    </row>
    <row r="93" spans="1:13" ht="3" customHeight="1" x14ac:dyDescent="0.5">
      <c r="C93" s="119"/>
      <c r="D93" s="120"/>
      <c r="E93" s="120"/>
      <c r="F93" s="120"/>
      <c r="G93" s="120"/>
      <c r="H93" s="120"/>
      <c r="I93" s="120"/>
      <c r="J93" s="120"/>
      <c r="K93" s="120"/>
      <c r="M93" s="73"/>
    </row>
    <row r="94" spans="1:13" ht="31.25" customHeight="1" x14ac:dyDescent="0.5">
      <c r="A94" s="68" t="str">
        <f t="shared" si="1"/>
        <v>PSEL.III.B - Recognize, respect, and employ each student’s stre</v>
      </c>
      <c r="B94" s="68" t="str">
        <f>LEFT(A94,50)</f>
        <v>PSEL.III.B - Recognize, respect, and employ each s</v>
      </c>
      <c r="C94" s="310" t="s">
        <v>333</v>
      </c>
      <c r="D94" s="77" t="str">
        <f>LEFT(E94,240)</f>
        <v>Recognize, respect, and employ each student’s strengths, diversity, and culture as assets for teaching and learning.</v>
      </c>
      <c r="E94" s="313" t="s">
        <v>69</v>
      </c>
      <c r="F94" s="314"/>
      <c r="G94" s="314"/>
      <c r="H94" s="315"/>
      <c r="I94" s="78" t="str">
        <f>IF(C94="","",IF(VLOOKUP(C94,'Indicator Selection'!$C$7:$G$135,5,FALSE)="","",VLOOKUP(C94,'Indicator Selection'!$C$7:$G$135,5,FALSE)))</f>
        <v>No</v>
      </c>
      <c r="J94" s="222"/>
      <c r="K94" s="79" t="str">
        <f>IF(J94="","",IF(J94="Distinguished",4,IF(J94="Excellent",4,IF(J94="Proficient",3,IF(J94="Basic",2,IF(J94="Needs Improvement",2,IF(J94="Unsatisfactory",1,"NA")))))))</f>
        <v/>
      </c>
      <c r="M94" s="352" t="str">
        <f>IF(AND(I94="Yes",J94=""),"Select Rating",IF(I94="Yes","",IF(J94="Select Basic or Needs Improvement","Select Basic or Needs Improvement for Professional Practice Rating on worksheet titled Eval Info &amp; Rankings.",IF(J94="Select Distinguished or Excellent","Select Distinguished or Excellent for Professional Practice Rating on worksheet titled Eval Info &amp; Rankings.",IF(AND(I94="No",J94="Distinguished"),"Indicator not selected on indicator selection worksheet. Notify administrator that this indicator will be included.",IF(AND(I94="No",J94="Excellent"),"Indicator not selected on indicator selection worksheet. Notify administrator that this indicator will be included.",IF(AND(I94="No",J94="Proficient"),"Indicator not selected on indicator selection worksheet. Notify administrator that this indicator will be included.",IF(AND(I94="No",J94="Basic"),"Indicator not selected on indicator selection worksheet. Notify administrator that this indicator will be included.",IF(AND(I94="No",J94="Needs Improvement"),"Indicator not selected on indicator selection worksheet. Notify administrator that this indicator will be included.",IF(AND(I94="No",J94="Unsatisfactory"),"Indicator not selected on indicator selection worksheet. Notify administrator that this indicator will be included.",IF(AND(I94="Yes",J94=""),"Select Rating",IF(J94="Not Applicable","",IF((ISNUMBER(SEARCH("Excellent",F95))),"Indicator not selected on indicator selection worksheet. Notify administrator that this indicator will be included.",IF((ISNUMBER(SEARCH("Distinguished",F95))),"Indicator not selected on indicator selection worksheet. Notify administrator that this indicator will be included.",IF((ISNUMBER(SEARCH("Proficient",F95))),"Indicator not selected on indicator selection worksheet. Notify administrator that this indicator will be included.",IF((ISNUMBER(SEARCH("Basic",F95))),"Indicator not selected on indicator selection worksheet. Notify administrator that this indicator will be included.",IF((ISNUMBER(SEARCH("Needs Improvement",F95))),"Indicator not selected on indicator selection worksheet. Notify administrator that this indicator will be included.",IF((ISNUMBER(SEARCH("Unsatisfactory",F95))),"Indicator not selected on indicator selection worksheet. Notify administrator that this indicator will be included.",IF((ISNUMBER(SEARCH("Excellent",F96))),"Indicator not selected on indicator selection worksheet. Notify administrator that this indicator will be included.",IF((ISNUMBER(SEARCH("Distinguished",F96))),"Indicator not selected on indicator selection worksheet. Notify administrator that this indicator will be included.",IF((ISNUMBER(SEARCH("Proficient",F96))),"Indicator not selected on indicator selection worksheet. Notify administrator that this indicator will be included.",IF((ISNUMBER(SEARCH("Basic",F96))),"Indicator not selected on indicator selection worksheet. Notify administrator that this indicator will be included.",IF((ISNUMBER(SEARCH("Needs Improvement",F96))),"Indicator not selected on indicator selection worksheet. Notify administrator that this indicator will be included.",IF((ISNUMBER(SEARCH("Unsatisfactory",F96))),"Indicator not selected on indicator selection worksheet. Notify administrator that this indicator will be included.",IF((ISNUMBER(SEARCH("Excellent",F97))),"Indicator not selected on indicator selection worksheet. Notify administrator that this indicator will be included.",IF((ISNUMBER(SEARCH("Distinguished",F97))),"Indicator not selected on indicator selection worksheet. Notify administrator that this indicator will be included.",IF((ISNUMBER(SEARCH("Proficient",F97))),"Indicator not selected on indicator selection worksheet. Notify administrator that this indicator will be included.",IF((ISNUMBER(SEARCH("Basic",F97))),"Indicator not selected on indicator selection worksheet. Notify administrator that this indicator will be included.",IF((ISNUMBER(SEARCH("Needs Improvement",F244))),"Indicator not selected on indicator selection worksheet. Notify administrator that this indicator will be included.",IF((ISNUMBER(SEARCH("Unsatisfactory",F97))),"Indicator not selected on indicator selection worksheet. Notify administrator that this indicator will be included.",IF((ISNUMBER(SEARCH("Excellent",H95))),"Indicator not selected on indicator selection worksheet. Notify administrator that this indicator will be included.",IF((ISNUMBER(SEARCH("Distinguished",H95))),"Indicator not selected on indicator selection worksheet. Notify administrator that this indicator will be included.",IF((ISNUMBER(SEARCH("Proficient",H95))),"Indicator not selected on indicator selection worksheet. Notify administrator that this indicator will be included.",IF((ISNUMBER(SEARCH("Basic",H95))),"Indicator not selected on indicator selection worksheet. Notify administrator that this indicator will be included.",IF((ISNUMBER(SEARCH("Needs Improvement",H95))),"Indicator not selected on indicator selection worksheet. Notify administrator that this indicator will be included.",IF((ISNUMBER(SEARCH("Unsatisfactory",H95))),"Indicator not selected on indicator selection worksheet. Notify administrator that this indicator will be included.",IF((ISNUMBER(SEARCH("Excellent",H96))),"Indicator not selected on indicator selection worksheet. Notify administrator that this indicator will be included.",IF((ISNUMBER(SEARCH("Distinguished",H96))),"Indicator not selected on indicator selection worksheet. Notify administrator that this indicator will be included.",IF((ISNUMBER(SEARCH("Proficient",H96))),"Indicator not selected on indicator selection worksheet. Notify administrator that this indicator will be included.",IF((ISNUMBER(SEARCH("Basic",H96))),"Indicator not selected on indicator selection worksheet. Notify administrator that this indicator will be included.",IF((ISNUMBER(SEARCH("Needs Improvement",H96))),"Indicator not selected on indicator selection worksheet. Notify administrator that this indicator will be included.",IF((ISNUMBER(SEARCH("Unsatisfactory",H96))),"Indicator not selected on indicator selection worksheet. Notify administrator that this indicator will be included.",IF((ISNUMBER(SEARCH("Proficient",H97))),"Indicator not selected on indicator selection worksheet. Notify administrator that this indicator will be included.",IF((ISNUMBER(SEARCH("Basic",H97))),"Indicator not selected on indicator selection worksheet. Notify administrator that this indicator will be included.",IF((ISNUMBER(SEARCH("Needs Improvement",H97))),"Indicator not selected on indicator selection worksheet. Notify administrator that this indicator will be included.",IF((ISNUMBER(SEARCH("Unsatisfactory",H97))),"Indicator not selected on indicator selection worksheet. Notify administrator that this indicator will be included.",""))))))))))))))))))))))))))))))))))))))))))))))</f>
        <v/>
      </c>
    </row>
    <row r="95" spans="1:13" x14ac:dyDescent="0.5">
      <c r="C95" s="311"/>
      <c r="D95" s="80"/>
      <c r="E95" s="147" t="str">
        <f>$E$11</f>
        <v>Formal Observation 1:</v>
      </c>
      <c r="F95" s="146" t="str">
        <f>IF(B94="","",IF(ISNA(VLOOKUP(B94,Tables!$BH$2:$BM$4,6,FALSE)),"",IF(VLOOKUP(B94,Tables!$BH$2:$BM$4,6,FALSE)="Not Applicable","",VLOOKUP(B94,Tables!$BH$2:$BM$4,6,FALSE))))</f>
        <v/>
      </c>
      <c r="G95" s="148" t="s">
        <v>596</v>
      </c>
      <c r="H95" s="149" t="str">
        <f>IF(B94="","",IF(ISNA(VLOOKUP(B94,Tables!$BS$2:$BX$4,6,FALSE)),"",IF(VLOOKUP(B94,Tables!$BS$2:$BX$4,6,FALSE)="Not Applicable","",VLOOKUP(B94,Tables!$BS$2:$BX$4,6,FALSE))))</f>
        <v/>
      </c>
      <c r="I95" s="334"/>
      <c r="J95" s="335"/>
      <c r="K95" s="336"/>
      <c r="M95" s="352"/>
    </row>
    <row r="96" spans="1:13" x14ac:dyDescent="0.5">
      <c r="C96" s="311"/>
      <c r="D96" s="80"/>
      <c r="E96" s="147" t="str">
        <f>$E$12</f>
        <v>Formal Observation 2:</v>
      </c>
      <c r="F96" s="146" t="str">
        <f>IF(B94="","",IF(ISNA(VLOOKUP(B94,Tables!$BH$5:$BM$7,6,FALSE)),"",IF(VLOOKUP(B94,Tables!$BH$5:$BM$7,6,FALSE)="Not Applicable","",VLOOKUP(B94,Tables!$BH$5:$BM87,6,FALSE))))</f>
        <v/>
      </c>
      <c r="G96" s="148" t="s">
        <v>597</v>
      </c>
      <c r="H96" s="149" t="str">
        <f>IF(B94="","",IF(ISNA(VLOOKUP(B94,Tables!$BS$5:$BX$7,6,FALSE)),"",IF(VLOOKUP(B94,Tables!$BS$5:$BX$7,6,FALSE)="Not Applicable","",VLOOKUP(B94,Tables!$BS$5:$BX$7,6,FALSE))))</f>
        <v/>
      </c>
      <c r="I96" s="337"/>
      <c r="J96" s="338"/>
      <c r="K96" s="339"/>
      <c r="M96" s="352"/>
    </row>
    <row r="97" spans="1:13" x14ac:dyDescent="0.5">
      <c r="C97" s="312"/>
      <c r="D97" s="81"/>
      <c r="E97" s="147" t="str">
        <f>$E$13</f>
        <v>Formal Observation 3:</v>
      </c>
      <c r="F97" s="146" t="str">
        <f>IF(B94="","",IF(ISNA(VLOOKUP(B94,Tables!$BH$8:$BM$10,6,FALSE)),"",IF(VLOOKUP(B94,Tables!$BH$8:$BM$10,6,FALSE)="Not Applicable","",VLOOKUP(B94,Tables!$BH$8:$BM$10,6,FALSE))))</f>
        <v/>
      </c>
      <c r="G97" s="148" t="s">
        <v>594</v>
      </c>
      <c r="H97" s="149" t="str">
        <f>IF(B94="","",IF(ISNA(VLOOKUP(B94,Tables!$BS$8:$BX$10,6,FALSE)),"",IF(VLOOKUP(B94,Tables!$BS$8:$BX$10,6,FALSE)="Not Applicable","",VLOOKUP(B94,Tables!$BS$8:$BX$10,6,FALSE))))</f>
        <v/>
      </c>
      <c r="I97" s="340"/>
      <c r="J97" s="341"/>
      <c r="K97" s="342"/>
      <c r="M97" s="164"/>
    </row>
    <row r="98" spans="1:13" ht="3" customHeight="1" x14ac:dyDescent="0.5">
      <c r="C98" s="119"/>
      <c r="D98" s="120"/>
      <c r="E98" s="120"/>
      <c r="F98" s="120"/>
      <c r="G98" s="120"/>
      <c r="H98" s="120"/>
      <c r="I98" s="120"/>
      <c r="J98" s="120"/>
      <c r="K98" s="120"/>
      <c r="M98" s="73"/>
    </row>
    <row r="99" spans="1:13" ht="47" customHeight="1" x14ac:dyDescent="0.5">
      <c r="A99" s="68" t="str">
        <f t="shared" si="1"/>
        <v>PSEL.III.C - Ensure that each student has equitable access to e</v>
      </c>
      <c r="B99" s="68" t="str">
        <f>LEFT(A99,50)</f>
        <v>PSEL.III.C - Ensure that each student has equitabl</v>
      </c>
      <c r="C99" s="310" t="s">
        <v>334</v>
      </c>
      <c r="D99" s="77" t="str">
        <f>LEFT(E99,240)</f>
        <v>Ensure that each student has equitable access to effective teachers, learning opportunities, academic and social support, and other resources necessary for success.</v>
      </c>
      <c r="E99" s="313" t="s">
        <v>70</v>
      </c>
      <c r="F99" s="314"/>
      <c r="G99" s="314"/>
      <c r="H99" s="315"/>
      <c r="I99" s="78" t="str">
        <f>IF(C99="","",IF(VLOOKUP(C99,'Indicator Selection'!$C$7:$G$135,5,FALSE)="","",VLOOKUP(C99,'Indicator Selection'!$C$7:$G$135,5,FALSE)))</f>
        <v>No</v>
      </c>
      <c r="J99" s="222"/>
      <c r="K99" s="79" t="str">
        <f>IF(J99="","",IF(J99="Distinguished",4,IF(J99="Excellent",4,IF(J99="Proficient",3,IF(J99="Basic",2,IF(J99="Needs Improvement",2,IF(J99="Unsatisfactory",1,"NA")))))))</f>
        <v/>
      </c>
      <c r="M99" s="352" t="str">
        <f>IF(AND(I99="Yes",J99=""),"Select Rating",IF(I99="Yes","",IF(J99="Select Basic or Needs Improvement","Select Basic or Needs Improvement for Professional Practice Rating on worksheet titled Eval Info &amp; Rankings.",IF(J99="Select Distinguished or Excellent","Select Distinguished or Excellent for Professional Practice Rating on worksheet titled Eval Info &amp; Rankings.",IF(AND(I99="No",J99="Distinguished"),"Indicator not selected on indicator selection worksheet. Notify administrator that this indicator will be included.",IF(AND(I99="No",J99="Excellent"),"Indicator not selected on indicator selection worksheet. Notify administrator that this indicator will be included.",IF(AND(I99="No",J99="Proficient"),"Indicator not selected on indicator selection worksheet. Notify administrator that this indicator will be included.",IF(AND(I99="No",J99="Basic"),"Indicator not selected on indicator selection worksheet. Notify administrator that this indicator will be included.",IF(AND(I99="No",J99="Needs Improvement"),"Indicator not selected on indicator selection worksheet. Notify administrator that this indicator will be included.",IF(AND(I99="No",J99="Unsatisfactory"),"Indicator not selected on indicator selection worksheet. Notify administrator that this indicator will be included.",IF(AND(I99="Yes",J99=""),"Select Rating",IF(J99="Not Applicable","",IF((ISNUMBER(SEARCH("Excellent",F100))),"Indicator not selected on indicator selection worksheet. Notify administrator that this indicator will be included.",IF((ISNUMBER(SEARCH("Distinguished",F100))),"Indicator not selected on indicator selection worksheet. Notify administrator that this indicator will be included.",IF((ISNUMBER(SEARCH("Proficient",F100))),"Indicator not selected on indicator selection worksheet. Notify administrator that this indicator will be included.",IF((ISNUMBER(SEARCH("Basic",F100))),"Indicator not selected on indicator selection worksheet. Notify administrator that this indicator will be included.",IF((ISNUMBER(SEARCH("Needs Improvement",F100))),"Indicator not selected on indicator selection worksheet. Notify administrator that this indicator will be included.",IF((ISNUMBER(SEARCH("Unsatisfactory",F100))),"Indicator not selected on indicator selection worksheet. Notify administrator that this indicator will be included.",IF((ISNUMBER(SEARCH("Excellent",F101))),"Indicator not selected on indicator selection worksheet. Notify administrator that this indicator will be included.",IF((ISNUMBER(SEARCH("Distinguished",F101))),"Indicator not selected on indicator selection worksheet. Notify administrator that this indicator will be included.",IF((ISNUMBER(SEARCH("Proficient",F101))),"Indicator not selected on indicator selection worksheet. Notify administrator that this indicator will be included.",IF((ISNUMBER(SEARCH("Basic",F101))),"Indicator not selected on indicator selection worksheet. Notify administrator that this indicator will be included.",IF((ISNUMBER(SEARCH("Needs Improvement",F101))),"Indicator not selected on indicator selection worksheet. Notify administrator that this indicator will be included.",IF((ISNUMBER(SEARCH("Unsatisfactory",F101))),"Indicator not selected on indicator selection worksheet. Notify administrator that this indicator will be included.",IF((ISNUMBER(SEARCH("Excellent",F102))),"Indicator not selected on indicator selection worksheet. Notify administrator that this indicator will be included.",IF((ISNUMBER(SEARCH("Distinguished",F102))),"Indicator not selected on indicator selection worksheet. Notify administrator that this indicator will be included.",IF((ISNUMBER(SEARCH("Proficient",F102))),"Indicator not selected on indicator selection worksheet. Notify administrator that this indicator will be included.",IF((ISNUMBER(SEARCH("Basic",F102))),"Indicator not selected on indicator selection worksheet. Notify administrator that this indicator will be included.",IF((ISNUMBER(SEARCH("Needs Improvement",F249))),"Indicator not selected on indicator selection worksheet. Notify administrator that this indicator will be included.",IF((ISNUMBER(SEARCH("Unsatisfactory",F102))),"Indicator not selected on indicator selection worksheet. Notify administrator that this indicator will be included.",IF((ISNUMBER(SEARCH("Excellent",H100))),"Indicator not selected on indicator selection worksheet. Notify administrator that this indicator will be included.",IF((ISNUMBER(SEARCH("Distinguished",H100))),"Indicator not selected on indicator selection worksheet. Notify administrator that this indicator will be included.",IF((ISNUMBER(SEARCH("Proficient",H100))),"Indicator not selected on indicator selection worksheet. Notify administrator that this indicator will be included.",IF((ISNUMBER(SEARCH("Basic",H100))),"Indicator not selected on indicator selection worksheet. Notify administrator that this indicator will be included.",IF((ISNUMBER(SEARCH("Needs Improvement",H100))),"Indicator not selected on indicator selection worksheet. Notify administrator that this indicator will be included.",IF((ISNUMBER(SEARCH("Unsatisfactory",H100))),"Indicator not selected on indicator selection worksheet. Notify administrator that this indicator will be included.",IF((ISNUMBER(SEARCH("Excellent",H101))),"Indicator not selected on indicator selection worksheet. Notify administrator that this indicator will be included.",IF((ISNUMBER(SEARCH("Distinguished",H101))),"Indicator not selected on indicator selection worksheet. Notify administrator that this indicator will be included.",IF((ISNUMBER(SEARCH("Proficient",H101))),"Indicator not selected on indicator selection worksheet. Notify administrator that this indicator will be included.",IF((ISNUMBER(SEARCH("Basic",H101))),"Indicator not selected on indicator selection worksheet. Notify administrator that this indicator will be included.",IF((ISNUMBER(SEARCH("Needs Improvement",H101))),"Indicator not selected on indicator selection worksheet. Notify administrator that this indicator will be included.",IF((ISNUMBER(SEARCH("Unsatisfactory",H101))),"Indicator not selected on indicator selection worksheet. Notify administrator that this indicator will be included.",IF((ISNUMBER(SEARCH("Proficient",H102))),"Indicator not selected on indicator selection worksheet. Notify administrator that this indicator will be included.",IF((ISNUMBER(SEARCH("Basic",H102))),"Indicator not selected on indicator selection worksheet. Notify administrator that this indicator will be included.",IF((ISNUMBER(SEARCH("Needs Improvement",H102))),"Indicator not selected on indicator selection worksheet. Notify administrator that this indicator will be included.",IF((ISNUMBER(SEARCH("Unsatisfactory",H102))),"Indicator not selected on indicator selection worksheet. Notify administrator that this indicator will be included.",""))))))))))))))))))))))))))))))))))))))))))))))</f>
        <v/>
      </c>
    </row>
    <row r="100" spans="1:13" x14ac:dyDescent="0.5">
      <c r="C100" s="311"/>
      <c r="D100" s="80"/>
      <c r="E100" s="147" t="str">
        <f>$E$11</f>
        <v>Formal Observation 1:</v>
      </c>
      <c r="F100" s="146" t="str">
        <f>IF(B99="","",IF(ISNA(VLOOKUP(B99,Tables!$BH$2:$BM$4,6,FALSE)),"",IF(VLOOKUP(B99,Tables!$BH$2:$BM$4,6,FALSE)="Not Applicable","",VLOOKUP(B99,Tables!$BH$2:$BM$4,6,FALSE))))</f>
        <v/>
      </c>
      <c r="G100" s="148" t="s">
        <v>596</v>
      </c>
      <c r="H100" s="149" t="str">
        <f>IF(B99="","",IF(ISNA(VLOOKUP(B99,Tables!$BS$2:$BX$4,6,FALSE)),"",IF(VLOOKUP(B99,Tables!$BS$2:$BX$4,6,FALSE)="Not Applicable","",VLOOKUP(B99,Tables!$BS$2:$BX$4,6,FALSE))))</f>
        <v/>
      </c>
      <c r="I100" s="334"/>
      <c r="J100" s="335"/>
      <c r="K100" s="336"/>
      <c r="M100" s="352"/>
    </row>
    <row r="101" spans="1:13" x14ac:dyDescent="0.5">
      <c r="C101" s="311"/>
      <c r="D101" s="80"/>
      <c r="E101" s="147" t="str">
        <f>$E$12</f>
        <v>Formal Observation 2:</v>
      </c>
      <c r="F101" s="146" t="str">
        <f>IF(B99="","",IF(ISNA(VLOOKUP(B99,Tables!$BH$5:$BM$7,6,FALSE)),"",IF(VLOOKUP(B99,Tables!$BH$5:$BM$7,6,FALSE)="Not Applicable","",VLOOKUP(B99,Tables!$BH$5:$BM92,6,FALSE))))</f>
        <v/>
      </c>
      <c r="G101" s="148" t="s">
        <v>597</v>
      </c>
      <c r="H101" s="149" t="str">
        <f>IF(B99="","",IF(ISNA(VLOOKUP(B99,Tables!$BS$5:$BX$7,6,FALSE)),"",IF(VLOOKUP(B99,Tables!$BS$5:$BX$7,6,FALSE)="Not Applicable","",VLOOKUP(B99,Tables!$BS$5:$BX$7,6,FALSE))))</f>
        <v/>
      </c>
      <c r="I101" s="337"/>
      <c r="J101" s="338"/>
      <c r="K101" s="339"/>
      <c r="M101" s="352"/>
    </row>
    <row r="102" spans="1:13" x14ac:dyDescent="0.5">
      <c r="C102" s="312"/>
      <c r="D102" s="81"/>
      <c r="E102" s="147" t="str">
        <f>$E$13</f>
        <v>Formal Observation 3:</v>
      </c>
      <c r="F102" s="146" t="str">
        <f>IF(B99="","",IF(ISNA(VLOOKUP(B99,Tables!$BH$8:$BM$10,6,FALSE)),"",IF(VLOOKUP(B99,Tables!$BH$8:$BM$10,6,FALSE)="Not Applicable","",VLOOKUP(B99,Tables!$BH$8:$BM$10,6,FALSE))))</f>
        <v/>
      </c>
      <c r="G102" s="148" t="s">
        <v>594</v>
      </c>
      <c r="H102" s="149" t="str">
        <f>IF(B99="","",IF(ISNA(VLOOKUP(B99,Tables!$BS$8:$BX$10,6,FALSE)),"",IF(VLOOKUP(B99,Tables!$BS$8:$BX$10,6,FALSE)="Not Applicable","",VLOOKUP(B99,Tables!$BS$8:$BX$10,6,FALSE))))</f>
        <v/>
      </c>
      <c r="I102" s="340"/>
      <c r="J102" s="341"/>
      <c r="K102" s="342"/>
      <c r="M102" s="164"/>
    </row>
    <row r="103" spans="1:13" ht="3" customHeight="1" x14ac:dyDescent="0.5">
      <c r="C103" s="119"/>
      <c r="D103" s="120"/>
      <c r="E103" s="120"/>
      <c r="F103" s="120"/>
      <c r="G103" s="120"/>
      <c r="H103" s="120"/>
      <c r="I103" s="120"/>
      <c r="J103" s="120"/>
      <c r="K103" s="120"/>
      <c r="M103" s="73"/>
    </row>
    <row r="104" spans="1:13" ht="31.25" customHeight="1" x14ac:dyDescent="0.5">
      <c r="A104" s="68" t="str">
        <f t="shared" si="1"/>
        <v>PSEL.III.D - Develop student policies and address student misco</v>
      </c>
      <c r="B104" s="68" t="str">
        <f>LEFT(A104,50)</f>
        <v xml:space="preserve">PSEL.III.D - Develop student policies and address </v>
      </c>
      <c r="C104" s="310" t="s">
        <v>335</v>
      </c>
      <c r="D104" s="77" t="str">
        <f>LEFT(E104,240)</f>
        <v>Develop student policies and address student misconduct in a positive, fair, and unbiased manner.</v>
      </c>
      <c r="E104" s="313" t="s">
        <v>71</v>
      </c>
      <c r="F104" s="314"/>
      <c r="G104" s="314"/>
      <c r="H104" s="315"/>
      <c r="I104" s="78" t="str">
        <f>IF(C104="","",IF(VLOOKUP(C104,'Indicator Selection'!$C$7:$G$135,5,FALSE)="","",VLOOKUP(C104,'Indicator Selection'!$C$7:$G$135,5,FALSE)))</f>
        <v>No</v>
      </c>
      <c r="J104" s="222"/>
      <c r="K104" s="79" t="str">
        <f>IF(J104="","",IF(J104="Distinguished",4,IF(J104="Excellent",4,IF(J104="Proficient",3,IF(J104="Basic",2,IF(J104="Needs Improvement",2,IF(J104="Unsatisfactory",1,"NA")))))))</f>
        <v/>
      </c>
      <c r="M104" s="352" t="str">
        <f>IF(AND(I104="Yes",J104=""),"Select Rating",IF(I104="Yes","",IF(J104="Select Basic or Needs Improvement","Select Basic or Needs Improvement for Professional Practice Rating on worksheet titled Eval Info &amp; Rankings.",IF(J104="Select Distinguished or Excellent","Select Distinguished or Excellent for Professional Practice Rating on worksheet titled Eval Info &amp; Rankings.",IF(AND(I104="No",J104="Distinguished"),"Indicator not selected on indicator selection worksheet. Notify administrator that this indicator will be included.",IF(AND(I104="No",J104="Excellent"),"Indicator not selected on indicator selection worksheet. Notify administrator that this indicator will be included.",IF(AND(I104="No",J104="Proficient"),"Indicator not selected on indicator selection worksheet. Notify administrator that this indicator will be included.",IF(AND(I104="No",J104="Basic"),"Indicator not selected on indicator selection worksheet. Notify administrator that this indicator will be included.",IF(AND(I104="No",J104="Needs Improvement"),"Indicator not selected on indicator selection worksheet. Notify administrator that this indicator will be included.",IF(AND(I104="No",J104="Unsatisfactory"),"Indicator not selected on indicator selection worksheet. Notify administrator that this indicator will be included.",IF(AND(I104="Yes",J104=""),"Select Rating",IF(J104="Not Applicable","",IF((ISNUMBER(SEARCH("Excellent",F105))),"Indicator not selected on indicator selection worksheet. Notify administrator that this indicator will be included.",IF((ISNUMBER(SEARCH("Distinguished",F105))),"Indicator not selected on indicator selection worksheet. Notify administrator that this indicator will be included.",IF((ISNUMBER(SEARCH("Proficient",F105))),"Indicator not selected on indicator selection worksheet. Notify administrator that this indicator will be included.",IF((ISNUMBER(SEARCH("Basic",F105))),"Indicator not selected on indicator selection worksheet. Notify administrator that this indicator will be included.",IF((ISNUMBER(SEARCH("Needs Improvement",F105))),"Indicator not selected on indicator selection worksheet. Notify administrator that this indicator will be included.",IF((ISNUMBER(SEARCH("Unsatisfactory",F105))),"Indicator not selected on indicator selection worksheet. Notify administrator that this indicator will be included.",IF((ISNUMBER(SEARCH("Excellent",F106))),"Indicator not selected on indicator selection worksheet. Notify administrator that this indicator will be included.",IF((ISNUMBER(SEARCH("Distinguished",F106))),"Indicator not selected on indicator selection worksheet. Notify administrator that this indicator will be included.",IF((ISNUMBER(SEARCH("Proficient",F106))),"Indicator not selected on indicator selection worksheet. Notify administrator that this indicator will be included.",IF((ISNUMBER(SEARCH("Basic",F106))),"Indicator not selected on indicator selection worksheet. Notify administrator that this indicator will be included.",IF((ISNUMBER(SEARCH("Needs Improvement",F106))),"Indicator not selected on indicator selection worksheet. Notify administrator that this indicator will be included.",IF((ISNUMBER(SEARCH("Unsatisfactory",F106))),"Indicator not selected on indicator selection worksheet. Notify administrator that this indicator will be included.",IF((ISNUMBER(SEARCH("Excellent",F107))),"Indicator not selected on indicator selection worksheet. Notify administrator that this indicator will be included.",IF((ISNUMBER(SEARCH("Distinguished",F107))),"Indicator not selected on indicator selection worksheet. Notify administrator that this indicator will be included.",IF((ISNUMBER(SEARCH("Proficient",F107))),"Indicator not selected on indicator selection worksheet. Notify administrator that this indicator will be included.",IF((ISNUMBER(SEARCH("Basic",F107))),"Indicator not selected on indicator selection worksheet. Notify administrator that this indicator will be included.",IF((ISNUMBER(SEARCH("Needs Improvement",F254))),"Indicator not selected on indicator selection worksheet. Notify administrator that this indicator will be included.",IF((ISNUMBER(SEARCH("Unsatisfactory",F107))),"Indicator not selected on indicator selection worksheet. Notify administrator that this indicator will be included.",IF((ISNUMBER(SEARCH("Excellent",H105))),"Indicator not selected on indicator selection worksheet. Notify administrator that this indicator will be included.",IF((ISNUMBER(SEARCH("Distinguished",H105))),"Indicator not selected on indicator selection worksheet. Notify administrator that this indicator will be included.",IF((ISNUMBER(SEARCH("Proficient",H105))),"Indicator not selected on indicator selection worksheet. Notify administrator that this indicator will be included.",IF((ISNUMBER(SEARCH("Basic",H105))),"Indicator not selected on indicator selection worksheet. Notify administrator that this indicator will be included.",IF((ISNUMBER(SEARCH("Needs Improvement",H105))),"Indicator not selected on indicator selection worksheet. Notify administrator that this indicator will be included.",IF((ISNUMBER(SEARCH("Unsatisfactory",H105))),"Indicator not selected on indicator selection worksheet. Notify administrator that this indicator will be included.",IF((ISNUMBER(SEARCH("Excellent",H106))),"Indicator not selected on indicator selection worksheet. Notify administrator that this indicator will be included.",IF((ISNUMBER(SEARCH("Distinguished",H106))),"Indicator not selected on indicator selection worksheet. Notify administrator that this indicator will be included.",IF((ISNUMBER(SEARCH("Proficient",H106))),"Indicator not selected on indicator selection worksheet. Notify administrator that this indicator will be included.",IF((ISNUMBER(SEARCH("Basic",H106))),"Indicator not selected on indicator selection worksheet. Notify administrator that this indicator will be included.",IF((ISNUMBER(SEARCH("Needs Improvement",H106))),"Indicator not selected on indicator selection worksheet. Notify administrator that this indicator will be included.",IF((ISNUMBER(SEARCH("Unsatisfactory",H106))),"Indicator not selected on indicator selection worksheet. Notify administrator that this indicator will be included.",IF((ISNUMBER(SEARCH("Proficient",H107))),"Indicator not selected on indicator selection worksheet. Notify administrator that this indicator will be included.",IF((ISNUMBER(SEARCH("Basic",H107))),"Indicator not selected on indicator selection worksheet. Notify administrator that this indicator will be included.",IF((ISNUMBER(SEARCH("Needs Improvement",H107))),"Indicator not selected on indicator selection worksheet. Notify administrator that this indicator will be included.",IF((ISNUMBER(SEARCH("Unsatisfactory",H107))),"Indicator not selected on indicator selection worksheet. Notify administrator that this indicator will be included.",""))))))))))))))))))))))))))))))))))))))))))))))</f>
        <v/>
      </c>
    </row>
    <row r="105" spans="1:13" x14ac:dyDescent="0.5">
      <c r="C105" s="311"/>
      <c r="D105" s="80"/>
      <c r="E105" s="147" t="str">
        <f>$E$11</f>
        <v>Formal Observation 1:</v>
      </c>
      <c r="F105" s="146" t="str">
        <f>IF(B104="","",IF(ISNA(VLOOKUP(B104,Tables!$BH$2:$BM$4,6,FALSE)),"",IF(VLOOKUP(B104,Tables!$BH$2:$BM$4,6,FALSE)="Not Applicable","",VLOOKUP(B104,Tables!$BH$2:$BM$4,6,FALSE))))</f>
        <v/>
      </c>
      <c r="G105" s="148" t="s">
        <v>596</v>
      </c>
      <c r="H105" s="149" t="str">
        <f>IF(B104="","",IF(ISNA(VLOOKUP(B104,Tables!$BS$2:$BX$4,6,FALSE)),"",IF(VLOOKUP(B104,Tables!$BS$2:$BX$4,6,FALSE)="Not Applicable","",VLOOKUP(B104,Tables!$BS$2:$BX$4,6,FALSE))))</f>
        <v/>
      </c>
      <c r="I105" s="334"/>
      <c r="J105" s="335"/>
      <c r="K105" s="336"/>
      <c r="M105" s="352"/>
    </row>
    <row r="106" spans="1:13" x14ac:dyDescent="0.5">
      <c r="C106" s="311"/>
      <c r="D106" s="80"/>
      <c r="E106" s="147" t="str">
        <f>$E$12</f>
        <v>Formal Observation 2:</v>
      </c>
      <c r="F106" s="146" t="str">
        <f>IF(B104="","",IF(ISNA(VLOOKUP(B104,Tables!$BH$5:$BM$7,6,FALSE)),"",IF(VLOOKUP(B104,Tables!$BH$5:$BM$7,6,FALSE)="Not Applicable","",VLOOKUP(B104,Tables!$BH$5:$BM97,6,FALSE))))</f>
        <v/>
      </c>
      <c r="G106" s="148" t="s">
        <v>597</v>
      </c>
      <c r="H106" s="149" t="str">
        <f>IF(B104="","",IF(ISNA(VLOOKUP(B104,Tables!$BS$5:$BX$7,6,FALSE)),"",IF(VLOOKUP(B104,Tables!$BS$5:$BX$7,6,FALSE)="Not Applicable","",VLOOKUP(B104,Tables!$BS$5:$BX$7,6,FALSE))))</f>
        <v/>
      </c>
      <c r="I106" s="337"/>
      <c r="J106" s="338"/>
      <c r="K106" s="339"/>
      <c r="M106" s="352"/>
    </row>
    <row r="107" spans="1:13" x14ac:dyDescent="0.5">
      <c r="C107" s="312"/>
      <c r="D107" s="81"/>
      <c r="E107" s="147" t="str">
        <f>$E$13</f>
        <v>Formal Observation 3:</v>
      </c>
      <c r="F107" s="146" t="str">
        <f>IF(B104="","",IF(ISNA(VLOOKUP(B104,Tables!$BH$8:$BM$10,6,FALSE)),"",IF(VLOOKUP(B104,Tables!$BH$8:$BM$10,6,FALSE)="Not Applicable","",VLOOKUP(B104,Tables!$BH$8:$BM$10,6,FALSE))))</f>
        <v/>
      </c>
      <c r="G107" s="148" t="s">
        <v>594</v>
      </c>
      <c r="H107" s="149" t="str">
        <f>IF(B104="","",IF(ISNA(VLOOKUP(B104,Tables!$BS$8:$BX$10,6,FALSE)),"",IF(VLOOKUP(B104,Tables!$BS$8:$BX$10,6,FALSE)="Not Applicable","",VLOOKUP(B104,Tables!$BS$8:$BX$10,6,FALSE))))</f>
        <v/>
      </c>
      <c r="I107" s="340"/>
      <c r="J107" s="341"/>
      <c r="K107" s="342"/>
      <c r="M107" s="164"/>
    </row>
    <row r="108" spans="1:13" ht="3" customHeight="1" x14ac:dyDescent="0.5">
      <c r="C108" s="119"/>
      <c r="D108" s="120"/>
      <c r="E108" s="120"/>
      <c r="F108" s="120"/>
      <c r="G108" s="120"/>
      <c r="H108" s="120"/>
      <c r="I108" s="120"/>
      <c r="J108" s="120"/>
      <c r="K108" s="120"/>
      <c r="M108" s="73"/>
    </row>
    <row r="109" spans="1:13" ht="47" customHeight="1" x14ac:dyDescent="0.5">
      <c r="A109" s="68" t="str">
        <f t="shared" si="1"/>
        <v>PSEL.III.E - Confront and alter institutional biases of student</v>
      </c>
      <c r="B109" s="68" t="str">
        <f>LEFT(A109,50)</f>
        <v>PSEL.III.E - Confront and alter institutional bias</v>
      </c>
      <c r="C109" s="310" t="s">
        <v>336</v>
      </c>
      <c r="D109" s="77" t="str">
        <f>LEFT(E109,240)</f>
        <v>Confront and alter institutional biases of student marginalization, deficit-based schooling, and low expectations associated with race, class, culture and language, gender and sexual orientation, and disability or special status.</v>
      </c>
      <c r="E109" s="313" t="s">
        <v>72</v>
      </c>
      <c r="F109" s="314"/>
      <c r="G109" s="314"/>
      <c r="H109" s="315"/>
      <c r="I109" s="78" t="str">
        <f>IF(C109="","",IF(VLOOKUP(C109,'Indicator Selection'!$C$7:$G$135,5,FALSE)="","",VLOOKUP(C109,'Indicator Selection'!$C$7:$G$135,5,FALSE)))</f>
        <v>No</v>
      </c>
      <c r="J109" s="222"/>
      <c r="K109" s="79" t="str">
        <f>IF(J109="","",IF(J109="Distinguished",4,IF(J109="Excellent",4,IF(J109="Proficient",3,IF(J109="Basic",2,IF(J109="Needs Improvement",2,IF(J109="Unsatisfactory",1,"NA")))))))</f>
        <v/>
      </c>
      <c r="M109" s="352" t="str">
        <f>IF(AND(I109="Yes",J109=""),"Select Rating",IF(I109="Yes","",IF(J109="Select Basic or Needs Improvement","Select Basic or Needs Improvement for Professional Practice Rating on worksheet titled Eval Info &amp; Rankings.",IF(J109="Select Distinguished or Excellent","Select Distinguished or Excellent for Professional Practice Rating on worksheet titled Eval Info &amp; Rankings.",IF(AND(I109="No",J109="Distinguished"),"Indicator not selected on indicator selection worksheet. Notify administrator that this indicator will be included.",IF(AND(I109="No",J109="Excellent"),"Indicator not selected on indicator selection worksheet. Notify administrator that this indicator will be included.",IF(AND(I109="No",J109="Proficient"),"Indicator not selected on indicator selection worksheet. Notify administrator that this indicator will be included.",IF(AND(I109="No",J109="Basic"),"Indicator not selected on indicator selection worksheet. Notify administrator that this indicator will be included.",IF(AND(I109="No",J109="Needs Improvement"),"Indicator not selected on indicator selection worksheet. Notify administrator that this indicator will be included.",IF(AND(I109="No",J109="Unsatisfactory"),"Indicator not selected on indicator selection worksheet. Notify administrator that this indicator will be included.",IF(AND(I109="Yes",J109=""),"Select Rating",IF(J109="Not Applicable","",IF((ISNUMBER(SEARCH("Excellent",F110))),"Indicator not selected on indicator selection worksheet. Notify administrator that this indicator will be included.",IF((ISNUMBER(SEARCH("Distinguished",F110))),"Indicator not selected on indicator selection worksheet. Notify administrator that this indicator will be included.",IF((ISNUMBER(SEARCH("Proficient",F110))),"Indicator not selected on indicator selection worksheet. Notify administrator that this indicator will be included.",IF((ISNUMBER(SEARCH("Basic",F110))),"Indicator not selected on indicator selection worksheet. Notify administrator that this indicator will be included.",IF((ISNUMBER(SEARCH("Needs Improvement",F110))),"Indicator not selected on indicator selection worksheet. Notify administrator that this indicator will be included.",IF((ISNUMBER(SEARCH("Unsatisfactory",F110))),"Indicator not selected on indicator selection worksheet. Notify administrator that this indicator will be included.",IF((ISNUMBER(SEARCH("Excellent",F111))),"Indicator not selected on indicator selection worksheet. Notify administrator that this indicator will be included.",IF((ISNUMBER(SEARCH("Distinguished",F111))),"Indicator not selected on indicator selection worksheet. Notify administrator that this indicator will be included.",IF((ISNUMBER(SEARCH("Proficient",F111))),"Indicator not selected on indicator selection worksheet. Notify administrator that this indicator will be included.",IF((ISNUMBER(SEARCH("Basic",F111))),"Indicator not selected on indicator selection worksheet. Notify administrator that this indicator will be included.",IF((ISNUMBER(SEARCH("Needs Improvement",F111))),"Indicator not selected on indicator selection worksheet. Notify administrator that this indicator will be included.",IF((ISNUMBER(SEARCH("Unsatisfactory",F111))),"Indicator not selected on indicator selection worksheet. Notify administrator that this indicator will be included.",IF((ISNUMBER(SEARCH("Excellent",F112))),"Indicator not selected on indicator selection worksheet. Notify administrator that this indicator will be included.",IF((ISNUMBER(SEARCH("Distinguished",F112))),"Indicator not selected on indicator selection worksheet. Notify administrator that this indicator will be included.",IF((ISNUMBER(SEARCH("Proficient",F112))),"Indicator not selected on indicator selection worksheet. Notify administrator that this indicator will be included.",IF((ISNUMBER(SEARCH("Basic",F112))),"Indicator not selected on indicator selection worksheet. Notify administrator that this indicator will be included.",IF((ISNUMBER(SEARCH("Needs Improvement",F259))),"Indicator not selected on indicator selection worksheet. Notify administrator that this indicator will be included.",IF((ISNUMBER(SEARCH("Unsatisfactory",F112))),"Indicator not selected on indicator selection worksheet. Notify administrator that this indicator will be included.",IF((ISNUMBER(SEARCH("Excellent",H110))),"Indicator not selected on indicator selection worksheet. Notify administrator that this indicator will be included.",IF((ISNUMBER(SEARCH("Distinguished",H110))),"Indicator not selected on indicator selection worksheet. Notify administrator that this indicator will be included.",IF((ISNUMBER(SEARCH("Proficient",H110))),"Indicator not selected on indicator selection worksheet. Notify administrator that this indicator will be included.",IF((ISNUMBER(SEARCH("Basic",H110))),"Indicator not selected on indicator selection worksheet. Notify administrator that this indicator will be included.",IF((ISNUMBER(SEARCH("Needs Improvement",H110))),"Indicator not selected on indicator selection worksheet. Notify administrator that this indicator will be included.",IF((ISNUMBER(SEARCH("Unsatisfactory",H110))),"Indicator not selected on indicator selection worksheet. Notify administrator that this indicator will be included.",IF((ISNUMBER(SEARCH("Excellent",H111))),"Indicator not selected on indicator selection worksheet. Notify administrator that this indicator will be included.",IF((ISNUMBER(SEARCH("Distinguished",H111))),"Indicator not selected on indicator selection worksheet. Notify administrator that this indicator will be included.",IF((ISNUMBER(SEARCH("Proficient",H111))),"Indicator not selected on indicator selection worksheet. Notify administrator that this indicator will be included.",IF((ISNUMBER(SEARCH("Basic",H111))),"Indicator not selected on indicator selection worksheet. Notify administrator that this indicator will be included.",IF((ISNUMBER(SEARCH("Needs Improvement",H111))),"Indicator not selected on indicator selection worksheet. Notify administrator that this indicator will be included.",IF((ISNUMBER(SEARCH("Unsatisfactory",H111))),"Indicator not selected on indicator selection worksheet. Notify administrator that this indicator will be included.",IF((ISNUMBER(SEARCH("Proficient",H112))),"Indicator not selected on indicator selection worksheet. Notify administrator that this indicator will be included.",IF((ISNUMBER(SEARCH("Basic",H112))),"Indicator not selected on indicator selection worksheet. Notify administrator that this indicator will be included.",IF((ISNUMBER(SEARCH("Needs Improvement",H112))),"Indicator not selected on indicator selection worksheet. Notify administrator that this indicator will be included.",IF((ISNUMBER(SEARCH("Unsatisfactory",H112))),"Indicator not selected on indicator selection worksheet. Notify administrator that this indicator will be included.",""))))))))))))))))))))))))))))))))))))))))))))))</f>
        <v/>
      </c>
    </row>
    <row r="110" spans="1:13" x14ac:dyDescent="0.5">
      <c r="C110" s="311"/>
      <c r="D110" s="80"/>
      <c r="E110" s="147" t="str">
        <f>$E$11</f>
        <v>Formal Observation 1:</v>
      </c>
      <c r="F110" s="146" t="str">
        <f>IF(B109="","",IF(ISNA(VLOOKUP(B109,Tables!$BH$2:$BM$4,6,FALSE)),"",IF(VLOOKUP(B109,Tables!$BH$2:$BM$4,6,FALSE)="Not Applicable","",VLOOKUP(B109,Tables!$BH$2:$BM$4,6,FALSE))))</f>
        <v/>
      </c>
      <c r="G110" s="148" t="s">
        <v>596</v>
      </c>
      <c r="H110" s="149" t="str">
        <f>IF(B109="","",IF(ISNA(VLOOKUP(B109,Tables!$BS$2:$BX$4,6,FALSE)),"",IF(VLOOKUP(B109,Tables!$BS$2:$BX$4,6,FALSE)="Not Applicable","",VLOOKUP(B109,Tables!$BS$2:$BX$4,6,FALSE))))</f>
        <v/>
      </c>
      <c r="I110" s="334"/>
      <c r="J110" s="335"/>
      <c r="K110" s="336"/>
      <c r="M110" s="352"/>
    </row>
    <row r="111" spans="1:13" x14ac:dyDescent="0.5">
      <c r="C111" s="311"/>
      <c r="D111" s="80"/>
      <c r="E111" s="147" t="str">
        <f>$E$12</f>
        <v>Formal Observation 2:</v>
      </c>
      <c r="F111" s="146" t="str">
        <f>IF(B109="","",IF(ISNA(VLOOKUP(B109,Tables!$BH$5:$BM$7,6,FALSE)),"",IF(VLOOKUP(B109,Tables!$BH$5:$BM$7,6,FALSE)="Not Applicable","",VLOOKUP(B109,Tables!$BH$5:$BM102,6,FALSE))))</f>
        <v/>
      </c>
      <c r="G111" s="148" t="s">
        <v>597</v>
      </c>
      <c r="H111" s="149" t="str">
        <f>IF(B109="","",IF(ISNA(VLOOKUP(B109,Tables!$BS$5:$BX$7,6,FALSE)),"",IF(VLOOKUP(B109,Tables!$BS$5:$BX$7,6,FALSE)="Not Applicable","",VLOOKUP(B109,Tables!$BS$5:$BX$7,6,FALSE))))</f>
        <v/>
      </c>
      <c r="I111" s="337"/>
      <c r="J111" s="338"/>
      <c r="K111" s="339"/>
      <c r="M111" s="352"/>
    </row>
    <row r="112" spans="1:13" x14ac:dyDescent="0.5">
      <c r="C112" s="312"/>
      <c r="D112" s="81"/>
      <c r="E112" s="147" t="str">
        <f>$E$13</f>
        <v>Formal Observation 3:</v>
      </c>
      <c r="F112" s="146" t="str">
        <f>IF(B109="","",IF(ISNA(VLOOKUP(B109,Tables!$BH$8:$BM$10,6,FALSE)),"",IF(VLOOKUP(B109,Tables!$BH$8:$BM$10,6,FALSE)="Not Applicable","",VLOOKUP(B109,Tables!$BH$8:$BM$10,6,FALSE))))</f>
        <v/>
      </c>
      <c r="G112" s="148" t="s">
        <v>594</v>
      </c>
      <c r="H112" s="149" t="str">
        <f>IF(B109="","",IF(ISNA(VLOOKUP(B109,Tables!$BS$8:$BX$10,6,FALSE)),"",IF(VLOOKUP(B109,Tables!$BS$8:$BX$10,6,FALSE)="Not Applicable","",VLOOKUP(B109,Tables!$BS$8:$BX$10,6,FALSE))))</f>
        <v/>
      </c>
      <c r="I112" s="340"/>
      <c r="J112" s="341"/>
      <c r="K112" s="342"/>
      <c r="M112" s="164"/>
    </row>
    <row r="113" spans="1:13" ht="3" customHeight="1" x14ac:dyDescent="0.5">
      <c r="C113" s="119"/>
      <c r="D113" s="120"/>
      <c r="E113" s="120"/>
      <c r="F113" s="120"/>
      <c r="G113" s="120"/>
      <c r="H113" s="120"/>
      <c r="I113" s="120"/>
      <c r="J113" s="120"/>
      <c r="K113" s="120"/>
      <c r="M113" s="73"/>
    </row>
    <row r="114" spans="1:13" ht="31.25" customHeight="1" x14ac:dyDescent="0.5">
      <c r="A114" s="68" t="str">
        <f t="shared" si="1"/>
        <v>PSEL.III.F - Promote the preparation of students to live produc</v>
      </c>
      <c r="B114" s="68" t="str">
        <f>LEFT(A114,50)</f>
        <v>PSEL.III.F - Promote the preparation of students t</v>
      </c>
      <c r="C114" s="310" t="s">
        <v>337</v>
      </c>
      <c r="D114" s="77" t="str">
        <f>LEFT(E114,240)</f>
        <v>Promote the preparation of students to live productively in and contribute to the diverse cultural contexts of a global society.</v>
      </c>
      <c r="E114" s="313" t="s">
        <v>73</v>
      </c>
      <c r="F114" s="314"/>
      <c r="G114" s="314"/>
      <c r="H114" s="315"/>
      <c r="I114" s="78" t="str">
        <f>IF(C114="","",IF(VLOOKUP(C114,'Indicator Selection'!$C$7:$G$135,5,FALSE)="","",VLOOKUP(C114,'Indicator Selection'!$C$7:$G$135,5,FALSE)))</f>
        <v>No</v>
      </c>
      <c r="J114" s="222"/>
      <c r="K114" s="79" t="str">
        <f>IF(J114="","",IF(J114="Distinguished",4,IF(J114="Excellent",4,IF(J114="Proficient",3,IF(J114="Basic",2,IF(J114="Needs Improvement",2,IF(J114="Unsatisfactory",1,"NA")))))))</f>
        <v/>
      </c>
      <c r="M114" s="352" t="str">
        <f>IF(AND(I114="Yes",J114=""),"Select Rating",IF(I114="Yes","",IF(J114="Select Basic or Needs Improvement","Select Basic or Needs Improvement for Professional Practice Rating on worksheet titled Eval Info &amp; Rankings.",IF(J114="Select Distinguished or Excellent","Select Distinguished or Excellent for Professional Practice Rating on worksheet titled Eval Info &amp; Rankings.",IF(AND(I114="No",J114="Distinguished"),"Indicator not selected on indicator selection worksheet. Notify administrator that this indicator will be included.",IF(AND(I114="No",J114="Excellent"),"Indicator not selected on indicator selection worksheet. Notify administrator that this indicator will be included.",IF(AND(I114="No",J114="Proficient"),"Indicator not selected on indicator selection worksheet. Notify administrator that this indicator will be included.",IF(AND(I114="No",J114="Basic"),"Indicator not selected on indicator selection worksheet. Notify administrator that this indicator will be included.",IF(AND(I114="No",J114="Needs Improvement"),"Indicator not selected on indicator selection worksheet. Notify administrator that this indicator will be included.",IF(AND(I114="No",J114="Unsatisfactory"),"Indicator not selected on indicator selection worksheet. Notify administrator that this indicator will be included.",IF(AND(I114="Yes",J114=""),"Select Rating",IF(J114="Not Applicable","",IF((ISNUMBER(SEARCH("Excellent",F115))),"Indicator not selected on indicator selection worksheet. Notify administrator that this indicator will be included.",IF((ISNUMBER(SEARCH("Distinguished",F115))),"Indicator not selected on indicator selection worksheet. Notify administrator that this indicator will be included.",IF((ISNUMBER(SEARCH("Proficient",F115))),"Indicator not selected on indicator selection worksheet. Notify administrator that this indicator will be included.",IF((ISNUMBER(SEARCH("Basic",F115))),"Indicator not selected on indicator selection worksheet. Notify administrator that this indicator will be included.",IF((ISNUMBER(SEARCH("Needs Improvement",F115))),"Indicator not selected on indicator selection worksheet. Notify administrator that this indicator will be included.",IF((ISNUMBER(SEARCH("Unsatisfactory",F115))),"Indicator not selected on indicator selection worksheet. Notify administrator that this indicator will be included.",IF((ISNUMBER(SEARCH("Excellent",F116))),"Indicator not selected on indicator selection worksheet. Notify administrator that this indicator will be included.",IF((ISNUMBER(SEARCH("Distinguished",F116))),"Indicator not selected on indicator selection worksheet. Notify administrator that this indicator will be included.",IF((ISNUMBER(SEARCH("Proficient",F116))),"Indicator not selected on indicator selection worksheet. Notify administrator that this indicator will be included.",IF((ISNUMBER(SEARCH("Basic",F116))),"Indicator not selected on indicator selection worksheet. Notify administrator that this indicator will be included.",IF((ISNUMBER(SEARCH("Needs Improvement",F116))),"Indicator not selected on indicator selection worksheet. Notify administrator that this indicator will be included.",IF((ISNUMBER(SEARCH("Unsatisfactory",F116))),"Indicator not selected on indicator selection worksheet. Notify administrator that this indicator will be included.",IF((ISNUMBER(SEARCH("Excellent",F117))),"Indicator not selected on indicator selection worksheet. Notify administrator that this indicator will be included.",IF((ISNUMBER(SEARCH("Distinguished",F117))),"Indicator not selected on indicator selection worksheet. Notify administrator that this indicator will be included.",IF((ISNUMBER(SEARCH("Proficient",F117))),"Indicator not selected on indicator selection worksheet. Notify administrator that this indicator will be included.",IF((ISNUMBER(SEARCH("Basic",F117))),"Indicator not selected on indicator selection worksheet. Notify administrator that this indicator will be included.",IF((ISNUMBER(SEARCH("Needs Improvement",F267))),"Indicator not selected on indicator selection worksheet. Notify administrator that this indicator will be included.",IF((ISNUMBER(SEARCH("Unsatisfactory",F117))),"Indicator not selected on indicator selection worksheet. Notify administrator that this indicator will be included.",IF((ISNUMBER(SEARCH("Excellent",H115))),"Indicator not selected on indicator selection worksheet. Notify administrator that this indicator will be included.",IF((ISNUMBER(SEARCH("Distinguished",H115))),"Indicator not selected on indicator selection worksheet. Notify administrator that this indicator will be included.",IF((ISNUMBER(SEARCH("Proficient",H115))),"Indicator not selected on indicator selection worksheet. Notify administrator that this indicator will be included.",IF((ISNUMBER(SEARCH("Basic",H115))),"Indicator not selected on indicator selection worksheet. Notify administrator that this indicator will be included.",IF((ISNUMBER(SEARCH("Needs Improvement",H115))),"Indicator not selected on indicator selection worksheet. Notify administrator that this indicator will be included.",IF((ISNUMBER(SEARCH("Unsatisfactory",H115))),"Indicator not selected on indicator selection worksheet. Notify administrator that this indicator will be included.",IF((ISNUMBER(SEARCH("Excellent",H116))),"Indicator not selected on indicator selection worksheet. Notify administrator that this indicator will be included.",IF((ISNUMBER(SEARCH("Distinguished",H116))),"Indicator not selected on indicator selection worksheet. Notify administrator that this indicator will be included.",IF((ISNUMBER(SEARCH("Proficient",H116))),"Indicator not selected on indicator selection worksheet. Notify administrator that this indicator will be included.",IF((ISNUMBER(SEARCH("Basic",H116))),"Indicator not selected on indicator selection worksheet. Notify administrator that this indicator will be included.",IF((ISNUMBER(SEARCH("Needs Improvement",H116))),"Indicator not selected on indicator selection worksheet. Notify administrator that this indicator will be included.",IF((ISNUMBER(SEARCH("Unsatisfactory",H116))),"Indicator not selected on indicator selection worksheet. Notify administrator that this indicator will be included.",IF((ISNUMBER(SEARCH("Proficient",H117))),"Indicator not selected on indicator selection worksheet. Notify administrator that this indicator will be included.",IF((ISNUMBER(SEARCH("Basic",H117))),"Indicator not selected on indicator selection worksheet. Notify administrator that this indicator will be included.",IF((ISNUMBER(SEARCH("Needs Improvement",H117))),"Indicator not selected on indicator selection worksheet. Notify administrator that this indicator will be included.",IF((ISNUMBER(SEARCH("Unsatisfactory",H117))),"Indicator not selected on indicator selection worksheet. Notify administrator that this indicator will be included.",""))))))))))))))))))))))))))))))))))))))))))))))</f>
        <v/>
      </c>
    </row>
    <row r="115" spans="1:13" x14ac:dyDescent="0.5">
      <c r="C115" s="311"/>
      <c r="D115" s="80"/>
      <c r="E115" s="147" t="str">
        <f>$E$11</f>
        <v>Formal Observation 1:</v>
      </c>
      <c r="F115" s="146" t="str">
        <f>IF(B114="","",IF(ISNA(VLOOKUP(B114,Tables!$BH$2:$BM$4,6,FALSE)),"",IF(VLOOKUP(B114,Tables!$BH$2:$BM$4,6,FALSE)="Not Applicable","",VLOOKUP(B114,Tables!$BH$2:$BM$4,6,FALSE))))</f>
        <v/>
      </c>
      <c r="G115" s="148" t="s">
        <v>596</v>
      </c>
      <c r="H115" s="149" t="str">
        <f>IF(B114="","",IF(ISNA(VLOOKUP(B114,Tables!$BS$2:$BX$4,6,FALSE)),"",IF(VLOOKUP(B114,Tables!$BS$2:$BX$4,6,FALSE)="Not Applicable","",VLOOKUP(B114,Tables!$BS$2:$BX$4,6,FALSE))))</f>
        <v/>
      </c>
      <c r="I115" s="334"/>
      <c r="J115" s="335"/>
      <c r="K115" s="336"/>
      <c r="M115" s="352"/>
    </row>
    <row r="116" spans="1:13" x14ac:dyDescent="0.5">
      <c r="C116" s="311"/>
      <c r="D116" s="80"/>
      <c r="E116" s="147" t="str">
        <f>$E$12</f>
        <v>Formal Observation 2:</v>
      </c>
      <c r="F116" s="146" t="str">
        <f>IF(B114="","",IF(ISNA(VLOOKUP(B114,Tables!$BH$5:$BM$7,6,FALSE)),"",IF(VLOOKUP(B114,Tables!$BH$5:$BM$7,6,FALSE)="Not Applicable","",VLOOKUP(B114,Tables!$BH$5:$BM107,6,FALSE))))</f>
        <v/>
      </c>
      <c r="G116" s="148" t="s">
        <v>597</v>
      </c>
      <c r="H116" s="149" t="str">
        <f>IF(B114="","",IF(ISNA(VLOOKUP(B114,Tables!$BS$5:$BX$7,6,FALSE)),"",IF(VLOOKUP(B114,Tables!$BS$5:$BX$7,6,FALSE)="Not Applicable","",VLOOKUP(B114,Tables!$BS$5:$BX$7,6,FALSE))))</f>
        <v/>
      </c>
      <c r="I116" s="337"/>
      <c r="J116" s="338"/>
      <c r="K116" s="339"/>
      <c r="M116" s="352"/>
    </row>
    <row r="117" spans="1:13" x14ac:dyDescent="0.5">
      <c r="C117" s="312"/>
      <c r="D117" s="81"/>
      <c r="E117" s="147" t="str">
        <f>$E$13</f>
        <v>Formal Observation 3:</v>
      </c>
      <c r="F117" s="146" t="str">
        <f>IF(B114="","",IF(ISNA(VLOOKUP(B114,Tables!$BH$8:$BM$10,6,FALSE)),"",IF(VLOOKUP(B114,Tables!$BH$8:$BM$10,6,FALSE)="Not Applicable","",VLOOKUP(B114,Tables!$BH$8:$BM$10,6,FALSE))))</f>
        <v/>
      </c>
      <c r="G117" s="148" t="s">
        <v>594</v>
      </c>
      <c r="H117" s="149" t="str">
        <f>IF(B114="","",IF(ISNA(VLOOKUP(B114,Tables!$BS$8:$BX$10,6,FALSE)),"",IF(VLOOKUP(B114,Tables!$BS$8:$BX$10,6,FALSE)="Not Applicable","",VLOOKUP(B114,Tables!$BS$8:$BX$10,6,FALSE))))</f>
        <v/>
      </c>
      <c r="I117" s="340"/>
      <c r="J117" s="341"/>
      <c r="K117" s="342"/>
      <c r="M117" s="164"/>
    </row>
    <row r="118" spans="1:13" ht="3" customHeight="1" x14ac:dyDescent="0.5">
      <c r="C118" s="119"/>
      <c r="D118" s="120"/>
      <c r="E118" s="120"/>
      <c r="F118" s="120"/>
      <c r="G118" s="120"/>
      <c r="H118" s="120"/>
      <c r="I118" s="120"/>
      <c r="J118" s="120"/>
      <c r="K118" s="120"/>
      <c r="M118" s="73"/>
    </row>
    <row r="119" spans="1:13" ht="31.25" customHeight="1" x14ac:dyDescent="0.5">
      <c r="A119" s="68" t="str">
        <f t="shared" si="1"/>
        <v>PSEL.III.G - Act with cultural competence and responsiveness in</v>
      </c>
      <c r="B119" s="68" t="str">
        <f>LEFT(A119,50)</f>
        <v>PSEL.III.G - Act with cultural competence and resp</v>
      </c>
      <c r="C119" s="310" t="s">
        <v>338</v>
      </c>
      <c r="D119" s="77" t="str">
        <f>LEFT(E119,240)</f>
        <v>Act with cultural competence and responsiveness in their interactions, decision making, and practice.</v>
      </c>
      <c r="E119" s="313" t="s">
        <v>74</v>
      </c>
      <c r="F119" s="314"/>
      <c r="G119" s="314"/>
      <c r="H119" s="315"/>
      <c r="I119" s="78" t="str">
        <f>IF(C119="","",IF(VLOOKUP(C119,'Indicator Selection'!$C$7:$G$135,5,FALSE)="","",VLOOKUP(C119,'Indicator Selection'!$C$7:$G$135,5,FALSE)))</f>
        <v>No</v>
      </c>
      <c r="J119" s="222"/>
      <c r="K119" s="79" t="str">
        <f>IF(J119="","",IF(J119="Distinguished",4,IF(J119="Excellent",4,IF(J119="Proficient",3,IF(J119="Basic",2,IF(J119="Needs Improvement",2,IF(J119="Unsatisfactory",1,"NA")))))))</f>
        <v/>
      </c>
      <c r="M119" s="352" t="str">
        <f>IF(AND(I119="Yes",J119=""),"Select Rating",IF(I119="Yes","",IF(J119="Select Basic or Needs Improvement","Select Basic or Needs Improvement for Professional Practice Rating on worksheet titled Eval Info &amp; Rankings.",IF(J119="Select Distinguished or Excellent","Select Distinguished or Excellent for Professional Practice Rating on worksheet titled Eval Info &amp; Rankings.",IF(AND(I119="No",J119="Distinguished"),"Indicator not selected on indicator selection worksheet. Notify administrator that this indicator will be included.",IF(AND(I119="No",J119="Excellent"),"Indicator not selected on indicator selection worksheet. Notify administrator that this indicator will be included.",IF(AND(I119="No",J119="Proficient"),"Indicator not selected on indicator selection worksheet. Notify administrator that this indicator will be included.",IF(AND(I119="No",J119="Basic"),"Indicator not selected on indicator selection worksheet. Notify administrator that this indicator will be included.",IF(AND(I119="No",J119="Needs Improvement"),"Indicator not selected on indicator selection worksheet. Notify administrator that this indicator will be included.",IF(AND(I119="No",J119="Unsatisfactory"),"Indicator not selected on indicator selection worksheet. Notify administrator that this indicator will be included.",IF(AND(I119="Yes",J119=""),"Select Rating",IF(J119="Not Applicable","",IF((ISNUMBER(SEARCH("Excellent",F120))),"Indicator not selected on indicator selection worksheet. Notify administrator that this indicator will be included.",IF((ISNUMBER(SEARCH("Distinguished",F120))),"Indicator not selected on indicator selection worksheet. Notify administrator that this indicator will be included.",IF((ISNUMBER(SEARCH("Proficient",F120))),"Indicator not selected on indicator selection worksheet. Notify administrator that this indicator will be included.",IF((ISNUMBER(SEARCH("Basic",F120))),"Indicator not selected on indicator selection worksheet. Notify administrator that this indicator will be included.",IF((ISNUMBER(SEARCH("Needs Improvement",F120))),"Indicator not selected on indicator selection worksheet. Notify administrator that this indicator will be included.",IF((ISNUMBER(SEARCH("Unsatisfactory",F120))),"Indicator not selected on indicator selection worksheet. Notify administrator that this indicator will be included.",IF((ISNUMBER(SEARCH("Excellent",F121))),"Indicator not selected on indicator selection worksheet. Notify administrator that this indicator will be included.",IF((ISNUMBER(SEARCH("Distinguished",F121))),"Indicator not selected on indicator selection worksheet. Notify administrator that this indicator will be included.",IF((ISNUMBER(SEARCH("Proficient",F121))),"Indicator not selected on indicator selection worksheet. Notify administrator that this indicator will be included.",IF((ISNUMBER(SEARCH("Basic",F121))),"Indicator not selected on indicator selection worksheet. Notify administrator that this indicator will be included.",IF((ISNUMBER(SEARCH("Needs Improvement",F121))),"Indicator not selected on indicator selection worksheet. Notify administrator that this indicator will be included.",IF((ISNUMBER(SEARCH("Unsatisfactory",F121))),"Indicator not selected on indicator selection worksheet. Notify administrator that this indicator will be included.",IF((ISNUMBER(SEARCH("Excellent",F122))),"Indicator not selected on indicator selection worksheet. Notify administrator that this indicator will be included.",IF((ISNUMBER(SEARCH("Distinguished",F122))),"Indicator not selected on indicator selection worksheet. Notify administrator that this indicator will be included.",IF((ISNUMBER(SEARCH("Proficient",F122))),"Indicator not selected on indicator selection worksheet. Notify administrator that this indicator will be included.",IF((ISNUMBER(SEARCH("Basic",F122))),"Indicator not selected on indicator selection worksheet. Notify administrator that this indicator will be included.",IF((ISNUMBER(SEARCH("Needs Improvement",F272))),"Indicator not selected on indicator selection worksheet. Notify administrator that this indicator will be included.",IF((ISNUMBER(SEARCH("Unsatisfactory",F122))),"Indicator not selected on indicator selection worksheet. Notify administrator that this indicator will be included.",IF((ISNUMBER(SEARCH("Excellent",H120))),"Indicator not selected on indicator selection worksheet. Notify administrator that this indicator will be included.",IF((ISNUMBER(SEARCH("Distinguished",H120))),"Indicator not selected on indicator selection worksheet. Notify administrator that this indicator will be included.",IF((ISNUMBER(SEARCH("Proficient",H120))),"Indicator not selected on indicator selection worksheet. Notify administrator that this indicator will be included.",IF((ISNUMBER(SEARCH("Basic",H120))),"Indicator not selected on indicator selection worksheet. Notify administrator that this indicator will be included.",IF((ISNUMBER(SEARCH("Needs Improvement",H120))),"Indicator not selected on indicator selection worksheet. Notify administrator that this indicator will be included.",IF((ISNUMBER(SEARCH("Unsatisfactory",H120))),"Indicator not selected on indicator selection worksheet. Notify administrator that this indicator will be included.",IF((ISNUMBER(SEARCH("Excellent",H121))),"Indicator not selected on indicator selection worksheet. Notify administrator that this indicator will be included.",IF((ISNUMBER(SEARCH("Distinguished",H121))),"Indicator not selected on indicator selection worksheet. Notify administrator that this indicator will be included.",IF((ISNUMBER(SEARCH("Proficient",H121))),"Indicator not selected on indicator selection worksheet. Notify administrator that this indicator will be included.",IF((ISNUMBER(SEARCH("Basic",H121))),"Indicator not selected on indicator selection worksheet. Notify administrator that this indicator will be included.",IF((ISNUMBER(SEARCH("Needs Improvement",H121))),"Indicator not selected on indicator selection worksheet. Notify administrator that this indicator will be included.",IF((ISNUMBER(SEARCH("Unsatisfactory",H121))),"Indicator not selected on indicator selection worksheet. Notify administrator that this indicator will be included.",IF((ISNUMBER(SEARCH("Proficient",H122))),"Indicator not selected on indicator selection worksheet. Notify administrator that this indicator will be included.",IF((ISNUMBER(SEARCH("Basic",H122))),"Indicator not selected on indicator selection worksheet. Notify administrator that this indicator will be included.",IF((ISNUMBER(SEARCH("Needs Improvement",H122))),"Indicator not selected on indicator selection worksheet. Notify administrator that this indicator will be included.",IF((ISNUMBER(SEARCH("Unsatisfactory",H122))),"Indicator not selected on indicator selection worksheet. Notify administrator that this indicator will be included.",""))))))))))))))))))))))))))))))))))))))))))))))</f>
        <v/>
      </c>
    </row>
    <row r="120" spans="1:13" x14ac:dyDescent="0.5">
      <c r="C120" s="311"/>
      <c r="D120" s="80"/>
      <c r="E120" s="147" t="str">
        <f>$E$11</f>
        <v>Formal Observation 1:</v>
      </c>
      <c r="F120" s="146" t="str">
        <f>IF(B119="","",IF(ISNA(VLOOKUP(B119,Tables!$BH$2:$BM$4,6,FALSE)),"",IF(VLOOKUP(B119,Tables!$BH$2:$BM$4,6,FALSE)="Not Applicable","",VLOOKUP(B119,Tables!$BH$2:$BM$4,6,FALSE))))</f>
        <v/>
      </c>
      <c r="G120" s="148" t="s">
        <v>596</v>
      </c>
      <c r="H120" s="149" t="str">
        <f>IF(B119="","",IF(ISNA(VLOOKUP(B119,Tables!$BS$2:$BX$4,6,FALSE)),"",IF(VLOOKUP(B119,Tables!$BS$2:$BX$4,6,FALSE)="Not Applicable","",VLOOKUP(B119,Tables!$BS$2:$BX$4,6,FALSE))))</f>
        <v/>
      </c>
      <c r="I120" s="334"/>
      <c r="J120" s="335"/>
      <c r="K120" s="336"/>
      <c r="M120" s="352"/>
    </row>
    <row r="121" spans="1:13" x14ac:dyDescent="0.5">
      <c r="C121" s="311"/>
      <c r="D121" s="80"/>
      <c r="E121" s="147" t="str">
        <f>$E$12</f>
        <v>Formal Observation 2:</v>
      </c>
      <c r="F121" s="146" t="str">
        <f>IF(B119="","",IF(ISNA(VLOOKUP(B119,Tables!$BH$5:$BM$7,6,FALSE)),"",IF(VLOOKUP(B119,Tables!$BH$5:$BM$7,6,FALSE)="Not Applicable","",VLOOKUP(B119,Tables!$BH$5:$BM112,6,FALSE))))</f>
        <v/>
      </c>
      <c r="G121" s="148" t="s">
        <v>597</v>
      </c>
      <c r="H121" s="149" t="str">
        <f>IF(B119="","",IF(ISNA(VLOOKUP(B119,Tables!$BS$5:$BX$7,6,FALSE)),"",IF(VLOOKUP(B119,Tables!$BS$5:$BX$7,6,FALSE)="Not Applicable","",VLOOKUP(B119,Tables!$BS$5:$BX$7,6,FALSE))))</f>
        <v/>
      </c>
      <c r="I121" s="337"/>
      <c r="J121" s="338"/>
      <c r="K121" s="339"/>
      <c r="M121" s="352"/>
    </row>
    <row r="122" spans="1:13" x14ac:dyDescent="0.5">
      <c r="C122" s="312"/>
      <c r="D122" s="81"/>
      <c r="E122" s="147" t="str">
        <f>$E$13</f>
        <v>Formal Observation 3:</v>
      </c>
      <c r="F122" s="146" t="str">
        <f>IF(B119="","",IF(ISNA(VLOOKUP(B119,Tables!$BH$8:$BM$10,6,FALSE)),"",IF(VLOOKUP(B119,Tables!$BH$8:$BM$10,6,FALSE)="Not Applicable","",VLOOKUP(B119,Tables!$BH$8:$BM$10,6,FALSE))))</f>
        <v/>
      </c>
      <c r="G122" s="148" t="s">
        <v>594</v>
      </c>
      <c r="H122" s="149" t="str">
        <f>IF(B119="","",IF(ISNA(VLOOKUP(B119,Tables!$BS$8:$BX$10,6,FALSE)),"",IF(VLOOKUP(B119,Tables!$BS$8:$BX$10,6,FALSE)="Not Applicable","",VLOOKUP(B119,Tables!$BS$8:$BX$10,6,FALSE))))</f>
        <v/>
      </c>
      <c r="I122" s="340"/>
      <c r="J122" s="341"/>
      <c r="K122" s="342"/>
      <c r="M122" s="164"/>
    </row>
    <row r="123" spans="1:13" ht="3" customHeight="1" x14ac:dyDescent="0.5">
      <c r="C123" s="119"/>
      <c r="D123" s="120"/>
      <c r="E123" s="120"/>
      <c r="F123" s="120"/>
      <c r="G123" s="120"/>
      <c r="H123" s="120"/>
      <c r="I123" s="120"/>
      <c r="J123" s="120"/>
      <c r="K123" s="120"/>
      <c r="M123" s="73"/>
    </row>
    <row r="124" spans="1:13" ht="31.25" customHeight="1" x14ac:dyDescent="0.5">
      <c r="A124" s="68" t="str">
        <f t="shared" si="1"/>
        <v>PSEL.III.H - Address matters of equity and cultural responsiven</v>
      </c>
      <c r="B124" s="68" t="str">
        <f>LEFT(A124,50)</f>
        <v>PSEL.III.H - Address matters of equity and cultura</v>
      </c>
      <c r="C124" s="310" t="s">
        <v>339</v>
      </c>
      <c r="D124" s="77" t="str">
        <f>LEFT(E124,240)</f>
        <v>Address matters of equity and cultural responsiveness in all aspects of leadership.</v>
      </c>
      <c r="E124" s="313" t="s">
        <v>19</v>
      </c>
      <c r="F124" s="314"/>
      <c r="G124" s="314"/>
      <c r="H124" s="315"/>
      <c r="I124" s="78" t="str">
        <f>IF(C124="","",IF(VLOOKUP(C124,'Indicator Selection'!$C$7:$G$135,5,FALSE)="","",VLOOKUP(C124,'Indicator Selection'!$C$7:$G$135,5,FALSE)))</f>
        <v>No</v>
      </c>
      <c r="J124" s="222"/>
      <c r="K124" s="79" t="str">
        <f>IF(J124="","",IF(J124="Distinguished",4,IF(J124="Excellent",4,IF(J124="Proficient",3,IF(J124="Basic",2,IF(J124="Needs Improvement",2,IF(J124="Unsatisfactory",1,"NA")))))))</f>
        <v/>
      </c>
      <c r="M124" s="352" t="str">
        <f>IF(AND(I124="Yes",J124=""),"Select Rating",IF(I124="Yes","",IF(J124="Select Basic or Needs Improvement","Select Basic or Needs Improvement for Professional Practice Rating on worksheet titled Eval Info &amp; Rankings.",IF(J124="Select Distinguished or Excellent","Select Distinguished or Excellent for Professional Practice Rating on worksheet titled Eval Info &amp; Rankings.",IF(AND(I124="No",J124="Distinguished"),"Indicator not selected on indicator selection worksheet. Notify administrator that this indicator will be included.",IF(AND(I124="No",J124="Excellent"),"Indicator not selected on indicator selection worksheet. Notify administrator that this indicator will be included.",IF(AND(I124="No",J124="Proficient"),"Indicator not selected on indicator selection worksheet. Notify administrator that this indicator will be included.",IF(AND(I124="No",J124="Basic"),"Indicator not selected on indicator selection worksheet. Notify administrator that this indicator will be included.",IF(AND(I124="No",J124="Needs Improvement"),"Indicator not selected on indicator selection worksheet. Notify administrator that this indicator will be included.",IF(AND(I124="No",J124="Unsatisfactory"),"Indicator not selected on indicator selection worksheet. Notify administrator that this indicator will be included.",IF(AND(I124="Yes",J124=""),"Select Rating",IF(J124="Not Applicable","",IF((ISNUMBER(SEARCH("Excellent",F125))),"Indicator not selected on indicator selection worksheet. Notify administrator that this indicator will be included.",IF((ISNUMBER(SEARCH("Distinguished",F125))),"Indicator not selected on indicator selection worksheet. Notify administrator that this indicator will be included.",IF((ISNUMBER(SEARCH("Proficient",F125))),"Indicator not selected on indicator selection worksheet. Notify administrator that this indicator will be included.",IF((ISNUMBER(SEARCH("Basic",F125))),"Indicator not selected on indicator selection worksheet. Notify administrator that this indicator will be included.",IF((ISNUMBER(SEARCH("Needs Improvement",F125))),"Indicator not selected on indicator selection worksheet. Notify administrator that this indicator will be included.",IF((ISNUMBER(SEARCH("Unsatisfactory",F125))),"Indicator not selected on indicator selection worksheet. Notify administrator that this indicator will be included.",IF((ISNUMBER(SEARCH("Excellent",F126))),"Indicator not selected on indicator selection worksheet. Notify administrator that this indicator will be included.",IF((ISNUMBER(SEARCH("Distinguished",F126))),"Indicator not selected on indicator selection worksheet. Notify administrator that this indicator will be included.",IF((ISNUMBER(SEARCH("Proficient",F126))),"Indicator not selected on indicator selection worksheet. Notify administrator that this indicator will be included.",IF((ISNUMBER(SEARCH("Basic",F126))),"Indicator not selected on indicator selection worksheet. Notify administrator that this indicator will be included.",IF((ISNUMBER(SEARCH("Needs Improvement",F126))),"Indicator not selected on indicator selection worksheet. Notify administrator that this indicator will be included.",IF((ISNUMBER(SEARCH("Unsatisfactory",F126))),"Indicator not selected on indicator selection worksheet. Notify administrator that this indicator will be included.",IF((ISNUMBER(SEARCH("Excellent",F127))),"Indicator not selected on indicator selection worksheet. Notify administrator that this indicator will be included.",IF((ISNUMBER(SEARCH("Distinguished",F127))),"Indicator not selected on indicator selection worksheet. Notify administrator that this indicator will be included.",IF((ISNUMBER(SEARCH("Proficient",F127))),"Indicator not selected on indicator selection worksheet. Notify administrator that this indicator will be included.",IF((ISNUMBER(SEARCH("Basic",F127))),"Indicator not selected on indicator selection worksheet. Notify administrator that this indicator will be included.",IF((ISNUMBER(SEARCH("Needs Improvement",F277))),"Indicator not selected on indicator selection worksheet. Notify administrator that this indicator will be included.",IF((ISNUMBER(SEARCH("Unsatisfactory",F127))),"Indicator not selected on indicator selection worksheet. Notify administrator that this indicator will be included.",IF((ISNUMBER(SEARCH("Excellent",H125))),"Indicator not selected on indicator selection worksheet. Notify administrator that this indicator will be included.",IF((ISNUMBER(SEARCH("Distinguished",H125))),"Indicator not selected on indicator selection worksheet. Notify administrator that this indicator will be included.",IF((ISNUMBER(SEARCH("Proficient",H125))),"Indicator not selected on indicator selection worksheet. Notify administrator that this indicator will be included.",IF((ISNUMBER(SEARCH("Basic",H125))),"Indicator not selected on indicator selection worksheet. Notify administrator that this indicator will be included.",IF((ISNUMBER(SEARCH("Needs Improvement",H125))),"Indicator not selected on indicator selection worksheet. Notify administrator that this indicator will be included.",IF((ISNUMBER(SEARCH("Unsatisfactory",H125))),"Indicator not selected on indicator selection worksheet. Notify administrator that this indicator will be included.",IF((ISNUMBER(SEARCH("Excellent",H126))),"Indicator not selected on indicator selection worksheet. Notify administrator that this indicator will be included.",IF((ISNUMBER(SEARCH("Distinguished",H126))),"Indicator not selected on indicator selection worksheet. Notify administrator that this indicator will be included.",IF((ISNUMBER(SEARCH("Proficient",H126))),"Indicator not selected on indicator selection worksheet. Notify administrator that this indicator will be included.",IF((ISNUMBER(SEARCH("Basic",H126))),"Indicator not selected on indicator selection worksheet. Notify administrator that this indicator will be included.",IF((ISNUMBER(SEARCH("Needs Improvement",H126))),"Indicator not selected on indicator selection worksheet. Notify administrator that this indicator will be included.",IF((ISNUMBER(SEARCH("Unsatisfactory",H126))),"Indicator not selected on indicator selection worksheet. Notify administrator that this indicator will be included.",IF((ISNUMBER(SEARCH("Proficient",H127))),"Indicator not selected on indicator selection worksheet. Notify administrator that this indicator will be included.",IF((ISNUMBER(SEARCH("Basic",H127))),"Indicator not selected on indicator selection worksheet. Notify administrator that this indicator will be included.",IF((ISNUMBER(SEARCH("Needs Improvement",H127))),"Indicator not selected on indicator selection worksheet. Notify administrator that this indicator will be included.",IF((ISNUMBER(SEARCH("Unsatisfactory",H127))),"Indicator not selected on indicator selection worksheet. Notify administrator that this indicator will be included.",""))))))))))))))))))))))))))))))))))))))))))))))</f>
        <v/>
      </c>
    </row>
    <row r="125" spans="1:13" x14ac:dyDescent="0.5">
      <c r="C125" s="311"/>
      <c r="D125" s="80"/>
      <c r="E125" s="147" t="str">
        <f>$E$11</f>
        <v>Formal Observation 1:</v>
      </c>
      <c r="F125" s="146" t="str">
        <f>IF(B124="","",IF(ISNA(VLOOKUP(B124,Tables!$BH$2:$BM$4,6,FALSE)),"",IF(VLOOKUP(B124,Tables!$BH$2:$BM$4,6,FALSE)="Not Applicable","",VLOOKUP(B124,Tables!$BH$2:$BM$4,6,FALSE))))</f>
        <v/>
      </c>
      <c r="G125" s="148" t="str">
        <f>$G$11</f>
        <v>Informal Observation 1:</v>
      </c>
      <c r="H125" s="149" t="str">
        <f>IF(B124="","",IF(ISNA(VLOOKUP(B124,Tables!$BS$2:$BX$4,6,FALSE)),"",IF(VLOOKUP(B124,Tables!$BS$2:$BX$4,6,FALSE)="Not Applicable","",VLOOKUP(B124,Tables!$BS$2:$BX$4,6,FALSE))))</f>
        <v/>
      </c>
      <c r="I125" s="334"/>
      <c r="J125" s="335"/>
      <c r="K125" s="336"/>
      <c r="M125" s="352"/>
    </row>
    <row r="126" spans="1:13" x14ac:dyDescent="0.5">
      <c r="C126" s="311"/>
      <c r="D126" s="80"/>
      <c r="E126" s="147" t="str">
        <f>$E$12</f>
        <v>Formal Observation 2:</v>
      </c>
      <c r="F126" s="146" t="str">
        <f>IF(B124="","",IF(ISNA(VLOOKUP(B124,Tables!$BH$5:$BM$7,6,FALSE)),"",IF(VLOOKUP(B124,Tables!$BH$5:$BM$7,6,FALSE)="Not Applicable","",VLOOKUP(B124,Tables!$BH$5:$BM117,6,FALSE))))</f>
        <v/>
      </c>
      <c r="G126" s="148" t="str">
        <f>$G$12</f>
        <v>Informal Observation 2:</v>
      </c>
      <c r="H126" s="149" t="str">
        <f>IF(B124="","",IF(ISNA(VLOOKUP(B124,Tables!$BS$5:$BX$7,6,FALSE)),"",IF(VLOOKUP(B124,Tables!$BS$5:$BX$7,6,FALSE)="Not Applicable","",VLOOKUP(B124,Tables!$BS$5:$BX$7,6,FALSE))))</f>
        <v/>
      </c>
      <c r="I126" s="337"/>
      <c r="J126" s="338"/>
      <c r="K126" s="339"/>
      <c r="M126" s="352"/>
    </row>
    <row r="127" spans="1:13" x14ac:dyDescent="0.5">
      <c r="C127" s="312"/>
      <c r="D127" s="81"/>
      <c r="E127" s="147" t="str">
        <f>$E$13</f>
        <v>Formal Observation 3:</v>
      </c>
      <c r="F127" s="146" t="str">
        <f>IF(B124="","",IF(ISNA(VLOOKUP(B124,Tables!$BH$8:$BM$10,6,FALSE)),"",IF(VLOOKUP(B124,Tables!$BH$8:$BM$10,6,FALSE)="Not Applicable","",VLOOKUP(B124,Tables!$BH$8:$BM$10,6,FALSE))))</f>
        <v/>
      </c>
      <c r="G127" s="148" t="str">
        <f>$G$13</f>
        <v>Informal Observation 3:</v>
      </c>
      <c r="H127" s="149" t="str">
        <f>IF(B124="","",IF(ISNA(VLOOKUP(B124,Tables!$BS$8:$BX$10,6,FALSE)),"",IF(VLOOKUP(B124,Tables!$BS$8:$BX$10,6,FALSE)="Not Applicable","",VLOOKUP(B124,Tables!$BS$8:$BX$10,6,FALSE))))</f>
        <v/>
      </c>
      <c r="I127" s="340"/>
      <c r="J127" s="341"/>
      <c r="K127" s="342"/>
      <c r="M127" s="164"/>
    </row>
    <row r="128" spans="1:13" ht="3" customHeight="1" x14ac:dyDescent="0.5">
      <c r="C128" s="119"/>
      <c r="D128" s="120"/>
      <c r="E128" s="120"/>
      <c r="F128" s="120"/>
      <c r="G128" s="120"/>
      <c r="H128" s="120"/>
      <c r="I128" s="120"/>
      <c r="J128" s="120"/>
      <c r="K128" s="120"/>
      <c r="M128" s="73"/>
    </row>
    <row r="129" spans="1:13" ht="13.25" customHeight="1" x14ac:dyDescent="0.5">
      <c r="B129" s="68" t="str">
        <f>LEFT(A129,50)</f>
        <v/>
      </c>
      <c r="C129" s="316" t="s">
        <v>580</v>
      </c>
      <c r="D129" s="317"/>
      <c r="E129" s="317"/>
      <c r="F129" s="317"/>
      <c r="G129" s="317"/>
      <c r="H129" s="318"/>
      <c r="I129" s="83">
        <f>COUNTA(J89:J127)</f>
        <v>0</v>
      </c>
      <c r="J129" s="83"/>
      <c r="K129" s="83">
        <f>SUM(K89,K94,K99,K104,K109,K114,K119,K124)</f>
        <v>0</v>
      </c>
      <c r="M129" s="68"/>
    </row>
    <row r="130" spans="1:13" ht="13.25" customHeight="1" x14ac:dyDescent="0.5">
      <c r="C130" s="346" t="str">
        <f>CONCATENATE(C87," ","Rating Average")</f>
        <v>Equity and Cultural Responsiveness Rating Average</v>
      </c>
      <c r="D130" s="346"/>
      <c r="E130" s="346"/>
      <c r="F130" s="346"/>
      <c r="G130" s="346"/>
      <c r="H130" s="346"/>
      <c r="I130" s="121">
        <f>IFERROR(K129/I129,0)</f>
        <v>0</v>
      </c>
      <c r="J130" s="333" t="str">
        <f>IF(I129="","",IF(I130=0,"",IF(I130&gt;='Eval Info &amp; Rankings'!$F$39,"Excellent",IF(I130&gt;='Eval Info &amp; Rankings'!$F$40,"Proficient",IF(I130&gt;='Eval Info &amp; Rankings'!$F$41,"Needs Improvement",IF(I130&gt;=0,"Unsatisfactory",""))))))</f>
        <v/>
      </c>
      <c r="K130" s="333"/>
      <c r="M130" s="68"/>
    </row>
    <row r="131" spans="1:13" ht="3" customHeight="1" x14ac:dyDescent="0.5">
      <c r="C131" s="119"/>
      <c r="D131" s="120"/>
      <c r="E131" s="120"/>
      <c r="F131" s="120"/>
      <c r="G131" s="120"/>
      <c r="H131" s="120"/>
      <c r="I131" s="120"/>
      <c r="J131" s="120"/>
      <c r="K131" s="120"/>
      <c r="M131" s="73"/>
    </row>
    <row r="132" spans="1:13" ht="125" customHeight="1" x14ac:dyDescent="0.5">
      <c r="C132" s="209" t="s">
        <v>844</v>
      </c>
      <c r="D132" s="208"/>
      <c r="E132" s="307" t="s">
        <v>840</v>
      </c>
      <c r="F132" s="308"/>
      <c r="G132" s="308"/>
      <c r="H132" s="308"/>
      <c r="I132" s="308"/>
      <c r="J132" s="308"/>
      <c r="K132" s="309"/>
      <c r="M132" s="73"/>
    </row>
    <row r="133" spans="1:13" ht="3" customHeight="1" x14ac:dyDescent="0.5">
      <c r="C133" s="119"/>
      <c r="D133" s="120"/>
      <c r="E133" s="120"/>
      <c r="F133" s="120"/>
      <c r="G133" s="120"/>
      <c r="H133" s="120"/>
      <c r="I133" s="120"/>
      <c r="J133" s="120"/>
      <c r="K133" s="120"/>
      <c r="M133" s="73"/>
    </row>
    <row r="134" spans="1:13" ht="13.25" customHeight="1" x14ac:dyDescent="0.5">
      <c r="C134" s="304" t="s">
        <v>23</v>
      </c>
      <c r="D134" s="305"/>
      <c r="E134" s="305"/>
      <c r="F134" s="305"/>
      <c r="G134" s="305"/>
      <c r="H134" s="305"/>
      <c r="I134" s="305"/>
      <c r="J134" s="305"/>
      <c r="K134" s="306"/>
      <c r="M134" s="68"/>
    </row>
    <row r="135" spans="1:13" ht="26" x14ac:dyDescent="0.45">
      <c r="C135" s="74" t="s">
        <v>125</v>
      </c>
      <c r="D135" s="75" t="s">
        <v>616</v>
      </c>
      <c r="E135" s="357" t="s">
        <v>129</v>
      </c>
      <c r="F135" s="357"/>
      <c r="G135" s="357"/>
      <c r="H135" s="357"/>
      <c r="I135" s="74" t="s">
        <v>612</v>
      </c>
      <c r="J135" s="74" t="s">
        <v>588</v>
      </c>
      <c r="K135" s="74" t="s">
        <v>589</v>
      </c>
      <c r="M135" s="68"/>
    </row>
    <row r="136" spans="1:13" ht="60" customHeight="1" x14ac:dyDescent="0.5">
      <c r="A136" s="68" t="str">
        <f t="shared" si="1"/>
        <v>PSEL.IV.A - Implement coherent systems of curriculum, instruct</v>
      </c>
      <c r="B136" s="68" t="str">
        <f>LEFT(A136,50)</f>
        <v>PSEL.IV.A - Implement coherent systems of curricul</v>
      </c>
      <c r="C136" s="310" t="s">
        <v>340</v>
      </c>
      <c r="D136" s="77" t="str">
        <f>LEFT(E136,240)</f>
        <v>Implement coherent systems of curriculum, instruction, and assessment that promote the mission, vision, and core values of the school, embody high expectations for student learning, align with academic standards, and are culturally responsi</v>
      </c>
      <c r="E136" s="313" t="s">
        <v>75</v>
      </c>
      <c r="F136" s="314"/>
      <c r="G136" s="314"/>
      <c r="H136" s="315"/>
      <c r="I136" s="78" t="str">
        <f>IF(C136="","",IF(VLOOKUP(C136,'Indicator Selection'!$C$7:$G$135,5,FALSE)="","",VLOOKUP(C136,'Indicator Selection'!$C$7:$G$135,5,FALSE)))</f>
        <v>No</v>
      </c>
      <c r="J136" s="222"/>
      <c r="K136" s="79" t="str">
        <f>IF(J136="","",IF(J136="Distinguished",4,IF(J136="Excellent",4,IF(J136="Proficient",3,IF(J136="Basic",2,IF(J136="Needs Improvement",2,IF(J136="Unsatisfactory",1,"NA")))))))</f>
        <v/>
      </c>
      <c r="M136" s="352" t="str">
        <f>IF(AND(I136="Yes",J136=""),"Select Rating",IF(I136="Yes","",IF(J136="Select Basic or Needs Improvement","Select Basic or Needs Improvement for Professional Practice Rating on worksheet titled Eval Info &amp; Rankings.",IF(J136="Select Distinguished or Excellent","Select Distinguished or Excellent for Professional Practice Rating on worksheet titled Eval Info &amp; Rankings.",IF(AND(I136="No",J136="Distinguished"),"Indicator not selected on indicator selection worksheet. Notify administrator that this indicator will be included.",IF(AND(I136="No",J136="Excellent"),"Indicator not selected on indicator selection worksheet. Notify administrator that this indicator will be included.",IF(AND(I136="No",J136="Proficient"),"Indicator not selected on indicator selection worksheet. Notify administrator that this indicator will be included.",IF(AND(I136="No",J136="Basic"),"Indicator not selected on indicator selection worksheet. Notify administrator that this indicator will be included.",IF(AND(I136="No",J136="Needs Improvement"),"Indicator not selected on indicator selection worksheet. Notify administrator that this indicator will be included.",IF(AND(I136="No",J136="Unsatisfactory"),"Indicator not selected on indicator selection worksheet. Notify administrator that this indicator will be included.",IF(AND(I136="Yes",J136=""),"Select Rating",IF(J136="Not Applicable","",IF((ISNUMBER(SEARCH("Excellent",F137))),"Indicator not selected on indicator selection worksheet. Notify administrator that this indicator will be included.",IF((ISNUMBER(SEARCH("Distinguished",F137))),"Indicator not selected on indicator selection worksheet. Notify administrator that this indicator will be included.",IF((ISNUMBER(SEARCH("Proficient",F137))),"Indicator not selected on indicator selection worksheet. Notify administrator that this indicator will be included.",IF((ISNUMBER(SEARCH("Basic",F137))),"Indicator not selected on indicator selection worksheet. Notify administrator that this indicator will be included.",IF((ISNUMBER(SEARCH("Needs Improvement",F137))),"Indicator not selected on indicator selection worksheet. Notify administrator that this indicator will be included.",IF((ISNUMBER(SEARCH("Unsatisfactory",F137))),"Indicator not selected on indicator selection worksheet. Notify administrator that this indicator will be included.",IF((ISNUMBER(SEARCH("Excellent",F138))),"Indicator not selected on indicator selection worksheet. Notify administrator that this indicator will be included.",IF((ISNUMBER(SEARCH("Distinguished",F138))),"Indicator not selected on indicator selection worksheet. Notify administrator that this indicator will be included.",IF((ISNUMBER(SEARCH("Proficient",F138))),"Indicator not selected on indicator selection worksheet. Notify administrator that this indicator will be included.",IF((ISNUMBER(SEARCH("Basic",F138))),"Indicator not selected on indicator selection worksheet. Notify administrator that this indicator will be included.",IF((ISNUMBER(SEARCH("Needs Improvement",F138))),"Indicator not selected on indicator selection worksheet. Notify administrator that this indicator will be included.",IF((ISNUMBER(SEARCH("Unsatisfactory",F138))),"Indicator not selected on indicator selection worksheet. Notify administrator that this indicator will be included.",IF((ISNUMBER(SEARCH("Excellent",F139))),"Indicator not selected on indicator selection worksheet. Notify administrator that this indicator will be included.",IF((ISNUMBER(SEARCH("Distinguished",F139))),"Indicator not selected on indicator selection worksheet. Notify administrator that this indicator will be included.",IF((ISNUMBER(SEARCH("Proficient",F139))),"Indicator not selected on indicator selection worksheet. Notify administrator that this indicator will be included.",IF((ISNUMBER(SEARCH("Basic",F139))),"Indicator not selected on indicator selection worksheet. Notify administrator that this indicator will be included.",IF((ISNUMBER(SEARCH("Needs Improvement",F286))),"Indicator not selected on indicator selection worksheet. Notify administrator that this indicator will be included.",IF((ISNUMBER(SEARCH("Unsatisfactory",F139))),"Indicator not selected on indicator selection worksheet. Notify administrator that this indicator will be included.",IF((ISNUMBER(SEARCH("Excellent",H137))),"Indicator not selected on indicator selection worksheet. Notify administrator that this indicator will be included.",IF((ISNUMBER(SEARCH("Distinguished",H137))),"Indicator not selected on indicator selection worksheet. Notify administrator that this indicator will be included.",IF((ISNUMBER(SEARCH("Proficient",H137))),"Indicator not selected on indicator selection worksheet. Notify administrator that this indicator will be included.",IF((ISNUMBER(SEARCH("Basic",H137))),"Indicator not selected on indicator selection worksheet. Notify administrator that this indicator will be included.",IF((ISNUMBER(SEARCH("Needs Improvement",H137))),"Indicator not selected on indicator selection worksheet. Notify administrator that this indicator will be included.",IF((ISNUMBER(SEARCH("Unsatisfactory",H137))),"Indicator not selected on indicator selection worksheet. Notify administrator that this indicator will be included.",IF((ISNUMBER(SEARCH("Excellent",H138))),"Indicator not selected on indicator selection worksheet. Notify administrator that this indicator will be included.",IF((ISNUMBER(SEARCH("Distinguished",H138))),"Indicator not selected on indicator selection worksheet. Notify administrator that this indicator will be included.",IF((ISNUMBER(SEARCH("Proficient",H138))),"Indicator not selected on indicator selection worksheet. Notify administrator that this indicator will be included.",IF((ISNUMBER(SEARCH("Basic",H138))),"Indicator not selected on indicator selection worksheet. Notify administrator that this indicator will be included.",IF((ISNUMBER(SEARCH("Needs Improvement",H138))),"Indicator not selected on indicator selection worksheet. Notify administrator that this indicator will be included.",IF((ISNUMBER(SEARCH("Unsatisfactory",H138))),"Indicator not selected on indicator selection worksheet. Notify administrator that this indicator will be included.",IF((ISNUMBER(SEARCH("Proficient",H139))),"Indicator not selected on indicator selection worksheet. Notify administrator that this indicator will be included.",IF((ISNUMBER(SEARCH("Basic",H139))),"Indicator not selected on indicator selection worksheet. Notify administrator that this indicator will be included.",IF((ISNUMBER(SEARCH("Needs Improvement",H139))),"Indicator not selected on indicator selection worksheet. Notify administrator that this indicator will be included.",IF((ISNUMBER(SEARCH("Unsatisfactory",H139))),"Indicator not selected on indicator selection worksheet. Notify administrator that this indicator will be included.",""))))))))))))))))))))))))))))))))))))))))))))))</f>
        <v/>
      </c>
    </row>
    <row r="137" spans="1:13" x14ac:dyDescent="0.5">
      <c r="C137" s="311"/>
      <c r="D137" s="80"/>
      <c r="E137" s="147" t="str">
        <f>$E$11</f>
        <v>Formal Observation 1:</v>
      </c>
      <c r="F137" s="146" t="str">
        <f>IF(B136="","",IF(ISNA(VLOOKUP(B136,Tables!$BH$2:$BM$4,6,FALSE)),"",IF(VLOOKUP(B136,Tables!$BH$2:$BM$4,6,FALSE)="Not Applicable","",VLOOKUP(B136,Tables!$BH$2:$BM$4,6,FALSE))))</f>
        <v/>
      </c>
      <c r="G137" s="148" t="s">
        <v>596</v>
      </c>
      <c r="H137" s="149" t="str">
        <f>IF(B136="","",IF(ISNA(VLOOKUP(B136,Tables!$BS$2:$BX$4,6,FALSE)),"",IF(VLOOKUP(B136,Tables!$BS$2:$BX$4,6,FALSE)="Not Applicable","",VLOOKUP(B136,Tables!$BS$2:$BX$4,6,FALSE))))</f>
        <v/>
      </c>
      <c r="I137" s="334"/>
      <c r="J137" s="335"/>
      <c r="K137" s="336"/>
      <c r="M137" s="352"/>
    </row>
    <row r="138" spans="1:13" x14ac:dyDescent="0.5">
      <c r="C138" s="311"/>
      <c r="D138" s="80"/>
      <c r="E138" s="147" t="str">
        <f>$E$12</f>
        <v>Formal Observation 2:</v>
      </c>
      <c r="F138" s="146" t="str">
        <f>IF(B136="","",IF(ISNA(VLOOKUP(B136,Tables!$BH$5:$BM$7,6,FALSE)),"",IF(VLOOKUP(B136,Tables!$BH$5:$BM$7,6,FALSE)="Not Applicable","",VLOOKUP(B136,Tables!$BH$5:$BM127,6,FALSE))))</f>
        <v/>
      </c>
      <c r="G138" s="148" t="s">
        <v>597</v>
      </c>
      <c r="H138" s="149" t="str">
        <f>IF(B136="","",IF(ISNA(VLOOKUP(B136,Tables!$BS$5:$BX$7,6,FALSE)),"",IF(VLOOKUP(B136,Tables!$BS$5:$BX$7,6,FALSE)="Not Applicable","",VLOOKUP(B136,Tables!$BS$5:$BX$7,6,FALSE))))</f>
        <v/>
      </c>
      <c r="I138" s="337"/>
      <c r="J138" s="338"/>
      <c r="K138" s="339"/>
      <c r="M138" s="352"/>
    </row>
    <row r="139" spans="1:13" x14ac:dyDescent="0.5">
      <c r="C139" s="312"/>
      <c r="D139" s="81"/>
      <c r="E139" s="147" t="str">
        <f>$E$13</f>
        <v>Formal Observation 3:</v>
      </c>
      <c r="F139" s="146" t="str">
        <f>IF(B136="","",IF(ISNA(VLOOKUP(B136,Tables!$BH$8:$BM$10,6,FALSE)),"",IF(VLOOKUP(B136,Tables!$BH$8:$BM$10,6,FALSE)="Not Applicable","",VLOOKUP(B136,Tables!$BH$8:$BM$10,6,FALSE))))</f>
        <v/>
      </c>
      <c r="G139" s="148" t="s">
        <v>594</v>
      </c>
      <c r="H139" s="149" t="str">
        <f>IF(B136="","",IF(ISNA(VLOOKUP(B136,Tables!$BS$8:$BX$10,6,FALSE)),"",IF(VLOOKUP(B136,Tables!$BS$8:$BX$10,6,FALSE)="Not Applicable","",VLOOKUP(B136,Tables!$BS$8:$BX$10,6,FALSE))))</f>
        <v/>
      </c>
      <c r="I139" s="340"/>
      <c r="J139" s="341"/>
      <c r="K139" s="342"/>
      <c r="M139" s="164"/>
    </row>
    <row r="140" spans="1:13" ht="3" customHeight="1" x14ac:dyDescent="0.5">
      <c r="C140" s="119"/>
      <c r="D140" s="120"/>
      <c r="E140" s="120"/>
      <c r="F140" s="120"/>
      <c r="G140" s="120"/>
      <c r="H140" s="120"/>
      <c r="I140" s="120"/>
      <c r="J140" s="120"/>
      <c r="K140" s="120"/>
      <c r="M140" s="73"/>
    </row>
    <row r="141" spans="1:13" ht="47" customHeight="1" x14ac:dyDescent="0.5">
      <c r="A141" s="68" t="str">
        <f t="shared" si="1"/>
        <v>PSEL.IV.B - Align and focus systems of curriculum, instruction</v>
      </c>
      <c r="B141" s="68" t="str">
        <f>LEFT(A141,50)</f>
        <v>PSEL.IV.B - Align and focus systems of curriculum,</v>
      </c>
      <c r="C141" s="310" t="s">
        <v>341</v>
      </c>
      <c r="D141" s="77" t="str">
        <f>LEFT(E141,240)</f>
        <v>Align and focus systems of curriculum, instruction, and assessment within and across grade levels to promote student academic success, love of learning, the identities and habits of learners, and healthy sense of self.</v>
      </c>
      <c r="E141" s="313" t="s">
        <v>76</v>
      </c>
      <c r="F141" s="314"/>
      <c r="G141" s="314"/>
      <c r="H141" s="315"/>
      <c r="I141" s="78" t="str">
        <f>IF(C141="","",IF(VLOOKUP(C141,'Indicator Selection'!$C$7:$G$135,5,FALSE)="","",VLOOKUP(C141,'Indicator Selection'!$C$7:$G$135,5,FALSE)))</f>
        <v>No</v>
      </c>
      <c r="J141" s="222"/>
      <c r="K141" s="79" t="str">
        <f>IF(J141="","",IF(J141="Distinguished",4,IF(J141="Excellent",4,IF(J141="Proficient",3,IF(J141="Basic",2,IF(J141="Needs Improvement",2,IF(J141="Unsatisfactory",1,"NA")))))))</f>
        <v/>
      </c>
      <c r="M141" s="352" t="str">
        <f>IF(AND(I141="Yes",J141=""),"Select Rating",IF(I141="Yes","",IF(J141="Select Basic or Needs Improvement","Select Basic or Needs Improvement for Professional Practice Rating on worksheet titled Eval Info &amp; Rankings.",IF(J141="Select Distinguished or Excellent","Select Distinguished or Excellent for Professional Practice Rating on worksheet titled Eval Info &amp; Rankings.",IF(AND(I141="No",J141="Distinguished"),"Indicator not selected on indicator selection worksheet. Notify administrator that this indicator will be included.",IF(AND(I141="No",J141="Excellent"),"Indicator not selected on indicator selection worksheet. Notify administrator that this indicator will be included.",IF(AND(I141="No",J141="Proficient"),"Indicator not selected on indicator selection worksheet. Notify administrator that this indicator will be included.",IF(AND(I141="No",J141="Basic"),"Indicator not selected on indicator selection worksheet. Notify administrator that this indicator will be included.",IF(AND(I141="No",J141="Needs Improvement"),"Indicator not selected on indicator selection worksheet. Notify administrator that this indicator will be included.",IF(AND(I141="No",J141="Unsatisfactory"),"Indicator not selected on indicator selection worksheet. Notify administrator that this indicator will be included.",IF(AND(I141="Yes",J141=""),"Select Rating",IF(J141="Not Applicable","",IF((ISNUMBER(SEARCH("Excellent",F142))),"Indicator not selected on indicator selection worksheet. Notify administrator that this indicator will be included.",IF((ISNUMBER(SEARCH("Distinguished",F142))),"Indicator not selected on indicator selection worksheet. Notify administrator that this indicator will be included.",IF((ISNUMBER(SEARCH("Proficient",F142))),"Indicator not selected on indicator selection worksheet. Notify administrator that this indicator will be included.",IF((ISNUMBER(SEARCH("Basic",F142))),"Indicator not selected on indicator selection worksheet. Notify administrator that this indicator will be included.",IF((ISNUMBER(SEARCH("Needs Improvement",F142))),"Indicator not selected on indicator selection worksheet. Notify administrator that this indicator will be included.",IF((ISNUMBER(SEARCH("Unsatisfactory",F142))),"Indicator not selected on indicator selection worksheet. Notify administrator that this indicator will be included.",IF((ISNUMBER(SEARCH("Excellent",F143))),"Indicator not selected on indicator selection worksheet. Notify administrator that this indicator will be included.",IF((ISNUMBER(SEARCH("Distinguished",F143))),"Indicator not selected on indicator selection worksheet. Notify administrator that this indicator will be included.",IF((ISNUMBER(SEARCH("Proficient",F143))),"Indicator not selected on indicator selection worksheet. Notify administrator that this indicator will be included.",IF((ISNUMBER(SEARCH("Basic",F143))),"Indicator not selected on indicator selection worksheet. Notify administrator that this indicator will be included.",IF((ISNUMBER(SEARCH("Needs Improvement",F143))),"Indicator not selected on indicator selection worksheet. Notify administrator that this indicator will be included.",IF((ISNUMBER(SEARCH("Unsatisfactory",F143))),"Indicator not selected on indicator selection worksheet. Notify administrator that this indicator will be included.",IF((ISNUMBER(SEARCH("Excellent",F144))),"Indicator not selected on indicator selection worksheet. Notify administrator that this indicator will be included.",IF((ISNUMBER(SEARCH("Distinguished",F144))),"Indicator not selected on indicator selection worksheet. Notify administrator that this indicator will be included.",IF((ISNUMBER(SEARCH("Proficient",F144))),"Indicator not selected on indicator selection worksheet. Notify administrator that this indicator will be included.",IF((ISNUMBER(SEARCH("Basic",F144))),"Indicator not selected on indicator selection worksheet. Notify administrator that this indicator will be included.",IF((ISNUMBER(SEARCH("Needs Improvement",F291))),"Indicator not selected on indicator selection worksheet. Notify administrator that this indicator will be included.",IF((ISNUMBER(SEARCH("Unsatisfactory",F144))),"Indicator not selected on indicator selection worksheet. Notify administrator that this indicator will be included.",IF((ISNUMBER(SEARCH("Excellent",H142))),"Indicator not selected on indicator selection worksheet. Notify administrator that this indicator will be included.",IF((ISNUMBER(SEARCH("Distinguished",H142))),"Indicator not selected on indicator selection worksheet. Notify administrator that this indicator will be included.",IF((ISNUMBER(SEARCH("Proficient",H142))),"Indicator not selected on indicator selection worksheet. Notify administrator that this indicator will be included.",IF((ISNUMBER(SEARCH("Basic",H142))),"Indicator not selected on indicator selection worksheet. Notify administrator that this indicator will be included.",IF((ISNUMBER(SEARCH("Needs Improvement",H142))),"Indicator not selected on indicator selection worksheet. Notify administrator that this indicator will be included.",IF((ISNUMBER(SEARCH("Unsatisfactory",H142))),"Indicator not selected on indicator selection worksheet. Notify administrator that this indicator will be included.",IF((ISNUMBER(SEARCH("Excellent",H143))),"Indicator not selected on indicator selection worksheet. Notify administrator that this indicator will be included.",IF((ISNUMBER(SEARCH("Distinguished",H143))),"Indicator not selected on indicator selection worksheet. Notify administrator that this indicator will be included.",IF((ISNUMBER(SEARCH("Proficient",H143))),"Indicator not selected on indicator selection worksheet. Notify administrator that this indicator will be included.",IF((ISNUMBER(SEARCH("Basic",H143))),"Indicator not selected on indicator selection worksheet. Notify administrator that this indicator will be included.",IF((ISNUMBER(SEARCH("Needs Improvement",H143))),"Indicator not selected on indicator selection worksheet. Notify administrator that this indicator will be included.",IF((ISNUMBER(SEARCH("Unsatisfactory",H143))),"Indicator not selected on indicator selection worksheet. Notify administrator that this indicator will be included.",IF((ISNUMBER(SEARCH("Proficient",H144))),"Indicator not selected on indicator selection worksheet. Notify administrator that this indicator will be included.",IF((ISNUMBER(SEARCH("Basic",H144))),"Indicator not selected on indicator selection worksheet. Notify administrator that this indicator will be included.",IF((ISNUMBER(SEARCH("Needs Improvement",H144))),"Indicator not selected on indicator selection worksheet. Notify administrator that this indicator will be included.",IF((ISNUMBER(SEARCH("Unsatisfactory",H144))),"Indicator not selected on indicator selection worksheet. Notify administrator that this indicator will be included.",""))))))))))))))))))))))))))))))))))))))))))))))</f>
        <v/>
      </c>
    </row>
    <row r="142" spans="1:13" x14ac:dyDescent="0.5">
      <c r="C142" s="311"/>
      <c r="D142" s="80"/>
      <c r="E142" s="147" t="str">
        <f>$E$11</f>
        <v>Formal Observation 1:</v>
      </c>
      <c r="F142" s="146" t="str">
        <f>IF(B141="","",IF(ISNA(VLOOKUP(B141,Tables!$BH$2:$BM$4,6,FALSE)),"",IF(VLOOKUP(B141,Tables!$BH$2:$BM$4,6,FALSE)="Not Applicable","",VLOOKUP(B141,Tables!$BH$2:$BM$4,6,FALSE))))</f>
        <v/>
      </c>
      <c r="G142" s="148" t="s">
        <v>596</v>
      </c>
      <c r="H142" s="149" t="str">
        <f>IF(B141="","",IF(ISNA(VLOOKUP(B141,Tables!$BS$2:$BX$4,6,FALSE)),"",IF(VLOOKUP(B141,Tables!$BS$2:$BX$4,6,FALSE)="Not Applicable","",VLOOKUP(B141,Tables!$BS$2:$BX$4,6,FALSE))))</f>
        <v/>
      </c>
      <c r="I142" s="334"/>
      <c r="J142" s="335"/>
      <c r="K142" s="336"/>
      <c r="M142" s="352"/>
    </row>
    <row r="143" spans="1:13" x14ac:dyDescent="0.5">
      <c r="C143" s="311"/>
      <c r="D143" s="80"/>
      <c r="E143" s="147" t="str">
        <f>$E$12</f>
        <v>Formal Observation 2:</v>
      </c>
      <c r="F143" s="146" t="str">
        <f>IF(B141="","",IF(ISNA(VLOOKUP(B141,Tables!$BH$5:$BM$7,6,FALSE)),"",IF(VLOOKUP(B141,Tables!$BH$5:$BM$7,6,FALSE)="Not Applicable","",VLOOKUP(B141,Tables!$BH$5:$BM132,6,FALSE))))</f>
        <v/>
      </c>
      <c r="G143" s="148" t="s">
        <v>597</v>
      </c>
      <c r="H143" s="149" t="str">
        <f>IF(B141="","",IF(ISNA(VLOOKUP(B141,Tables!$BS$5:$BX$7,6,FALSE)),"",IF(VLOOKUP(B141,Tables!$BS$5:$BX$7,6,FALSE)="Not Applicable","",VLOOKUP(B141,Tables!$BS$5:$BX$7,6,FALSE))))</f>
        <v/>
      </c>
      <c r="I143" s="337"/>
      <c r="J143" s="338"/>
      <c r="K143" s="339"/>
      <c r="M143" s="352"/>
    </row>
    <row r="144" spans="1:13" x14ac:dyDescent="0.5">
      <c r="C144" s="312"/>
      <c r="D144" s="81"/>
      <c r="E144" s="147" t="str">
        <f>$E$13</f>
        <v>Formal Observation 3:</v>
      </c>
      <c r="F144" s="146" t="str">
        <f>IF(B141="","",IF(ISNA(VLOOKUP(B141,Tables!$BH$8:$BM$10,6,FALSE)),"",IF(VLOOKUP(B141,Tables!$BH$8:$BM$10,6,FALSE)="Not Applicable","",VLOOKUP(B141,Tables!$BH$8:$BM$10,6,FALSE))))</f>
        <v/>
      </c>
      <c r="G144" s="148" t="s">
        <v>594</v>
      </c>
      <c r="H144" s="149" t="str">
        <f>IF(B141="","",IF(ISNA(VLOOKUP(B141,Tables!$BS$8:$BX$10,6,FALSE)),"",IF(VLOOKUP(B141,Tables!$BS$8:$BX$10,6,FALSE)="Not Applicable","",VLOOKUP(B141,Tables!$BS$8:$BX$10,6,FALSE))))</f>
        <v/>
      </c>
      <c r="I144" s="340"/>
      <c r="J144" s="341"/>
      <c r="K144" s="342"/>
      <c r="M144" s="164"/>
    </row>
    <row r="145" spans="1:13" ht="3" customHeight="1" x14ac:dyDescent="0.5">
      <c r="C145" s="119"/>
      <c r="D145" s="120"/>
      <c r="E145" s="120"/>
      <c r="F145" s="120"/>
      <c r="G145" s="120"/>
      <c r="H145" s="120"/>
      <c r="I145" s="120"/>
      <c r="J145" s="120"/>
      <c r="K145" s="120"/>
      <c r="M145" s="73"/>
    </row>
    <row r="146" spans="1:13" ht="31.25" customHeight="1" x14ac:dyDescent="0.5">
      <c r="A146" s="68" t="str">
        <f t="shared" ref="A146:A203" si="2">IF(C146="","",CONCATENATE(C146," - ",LEFT(E146,50)))</f>
        <v xml:space="preserve">PSEL.IV.C - Promote instructional practice that is consistent </v>
      </c>
      <c r="B146" s="68" t="str">
        <f>LEFT(A146,50)</f>
        <v>PSEL.IV.C - Promote instructional practice that is</v>
      </c>
      <c r="C146" s="310" t="s">
        <v>342</v>
      </c>
      <c r="D146" s="77" t="str">
        <f>LEFT(E146,240)</f>
        <v>Promote instructional practice that is consistent with knowledge of child learning and development, effective pedagogy, and the needs of each student.</v>
      </c>
      <c r="E146" s="313" t="s">
        <v>77</v>
      </c>
      <c r="F146" s="314"/>
      <c r="G146" s="314"/>
      <c r="H146" s="315"/>
      <c r="I146" s="78" t="str">
        <f>IF(C146="","",IF(VLOOKUP(C146,'Indicator Selection'!$C$7:$G$135,5,FALSE)="","",VLOOKUP(C146,'Indicator Selection'!$C$7:$G$135,5,FALSE)))</f>
        <v>No</v>
      </c>
      <c r="J146" s="222"/>
      <c r="K146" s="79" t="str">
        <f>IF(J146="","",IF(J146="Distinguished",4,IF(J146="Excellent",4,IF(J146="Proficient",3,IF(J146="Basic",2,IF(J146="Needs Improvement",2,IF(J146="Unsatisfactory",1,"NA")))))))</f>
        <v/>
      </c>
      <c r="M146" s="352" t="str">
        <f>IF(AND(I146="Yes",J146=""),"Select Rating",IF(I146="Yes","",IF(J146="Select Basic or Needs Improvement","Select Basic or Needs Improvement for Professional Practice Rating on worksheet titled Eval Info &amp; Rankings.",IF(J146="Select Distinguished or Excellent","Select Distinguished or Excellent for Professional Practice Rating on worksheet titled Eval Info &amp; Rankings.",IF(AND(I146="No",J146="Distinguished"),"Indicator not selected on indicator selection worksheet. Notify administrator that this indicator will be included.",IF(AND(I146="No",J146="Excellent"),"Indicator not selected on indicator selection worksheet. Notify administrator that this indicator will be included.",IF(AND(I146="No",J146="Proficient"),"Indicator not selected on indicator selection worksheet. Notify administrator that this indicator will be included.",IF(AND(I146="No",J146="Basic"),"Indicator not selected on indicator selection worksheet. Notify administrator that this indicator will be included.",IF(AND(I146="No",J146="Needs Improvement"),"Indicator not selected on indicator selection worksheet. Notify administrator that this indicator will be included.",IF(AND(I146="No",J146="Unsatisfactory"),"Indicator not selected on indicator selection worksheet. Notify administrator that this indicator will be included.",IF(AND(I146="Yes",J146=""),"Select Rating",IF(J146="Not Applicable","",IF((ISNUMBER(SEARCH("Excellent",F147))),"Indicator not selected on indicator selection worksheet. Notify administrator that this indicator will be included.",IF((ISNUMBER(SEARCH("Distinguished",F147))),"Indicator not selected on indicator selection worksheet. Notify administrator that this indicator will be included.",IF((ISNUMBER(SEARCH("Proficient",F147))),"Indicator not selected on indicator selection worksheet. Notify administrator that this indicator will be included.",IF((ISNUMBER(SEARCH("Basic",F147))),"Indicator not selected on indicator selection worksheet. Notify administrator that this indicator will be included.",IF((ISNUMBER(SEARCH("Needs Improvement",F147))),"Indicator not selected on indicator selection worksheet. Notify administrator that this indicator will be included.",IF((ISNUMBER(SEARCH("Unsatisfactory",F147))),"Indicator not selected on indicator selection worksheet. Notify administrator that this indicator will be included.",IF((ISNUMBER(SEARCH("Excellent",F148))),"Indicator not selected on indicator selection worksheet. Notify administrator that this indicator will be included.",IF((ISNUMBER(SEARCH("Distinguished",F148))),"Indicator not selected on indicator selection worksheet. Notify administrator that this indicator will be included.",IF((ISNUMBER(SEARCH("Proficient",F148))),"Indicator not selected on indicator selection worksheet. Notify administrator that this indicator will be included.",IF((ISNUMBER(SEARCH("Basic",F148))),"Indicator not selected on indicator selection worksheet. Notify administrator that this indicator will be included.",IF((ISNUMBER(SEARCH("Needs Improvement",F148))),"Indicator not selected on indicator selection worksheet. Notify administrator that this indicator will be included.",IF((ISNUMBER(SEARCH("Unsatisfactory",F148))),"Indicator not selected on indicator selection worksheet. Notify administrator that this indicator will be included.",IF((ISNUMBER(SEARCH("Excellent",F149))),"Indicator not selected on indicator selection worksheet. Notify administrator that this indicator will be included.",IF((ISNUMBER(SEARCH("Distinguished",F149))),"Indicator not selected on indicator selection worksheet. Notify administrator that this indicator will be included.",IF((ISNUMBER(SEARCH("Proficient",F149))),"Indicator not selected on indicator selection worksheet. Notify administrator that this indicator will be included.",IF((ISNUMBER(SEARCH("Basic",F149))),"Indicator not selected on indicator selection worksheet. Notify administrator that this indicator will be included.",IF((ISNUMBER(SEARCH("Needs Improvement",F296))),"Indicator not selected on indicator selection worksheet. Notify administrator that this indicator will be included.",IF((ISNUMBER(SEARCH("Unsatisfactory",F149))),"Indicator not selected on indicator selection worksheet. Notify administrator that this indicator will be included.",IF((ISNUMBER(SEARCH("Excellent",H147))),"Indicator not selected on indicator selection worksheet. Notify administrator that this indicator will be included.",IF((ISNUMBER(SEARCH("Distinguished",H147))),"Indicator not selected on indicator selection worksheet. Notify administrator that this indicator will be included.",IF((ISNUMBER(SEARCH("Proficient",H147))),"Indicator not selected on indicator selection worksheet. Notify administrator that this indicator will be included.",IF((ISNUMBER(SEARCH("Basic",H147))),"Indicator not selected on indicator selection worksheet. Notify administrator that this indicator will be included.",IF((ISNUMBER(SEARCH("Needs Improvement",H147))),"Indicator not selected on indicator selection worksheet. Notify administrator that this indicator will be included.",IF((ISNUMBER(SEARCH("Unsatisfactory",H147))),"Indicator not selected on indicator selection worksheet. Notify administrator that this indicator will be included.",IF((ISNUMBER(SEARCH("Excellent",H148))),"Indicator not selected on indicator selection worksheet. Notify administrator that this indicator will be included.",IF((ISNUMBER(SEARCH("Distinguished",H148))),"Indicator not selected on indicator selection worksheet. Notify administrator that this indicator will be included.",IF((ISNUMBER(SEARCH("Proficient",H148))),"Indicator not selected on indicator selection worksheet. Notify administrator that this indicator will be included.",IF((ISNUMBER(SEARCH("Basic",H148))),"Indicator not selected on indicator selection worksheet. Notify administrator that this indicator will be included.",IF((ISNUMBER(SEARCH("Needs Improvement",H148))),"Indicator not selected on indicator selection worksheet. Notify administrator that this indicator will be included.",IF((ISNUMBER(SEARCH("Unsatisfactory",H148))),"Indicator not selected on indicator selection worksheet. Notify administrator that this indicator will be included.",IF((ISNUMBER(SEARCH("Proficient",H149))),"Indicator not selected on indicator selection worksheet. Notify administrator that this indicator will be included.",IF((ISNUMBER(SEARCH("Basic",H149))),"Indicator not selected on indicator selection worksheet. Notify administrator that this indicator will be included.",IF((ISNUMBER(SEARCH("Needs Improvement",H149))),"Indicator not selected on indicator selection worksheet. Notify administrator that this indicator will be included.",IF((ISNUMBER(SEARCH("Unsatisfactory",H149))),"Indicator not selected on indicator selection worksheet. Notify administrator that this indicator will be included.",""))))))))))))))))))))))))))))))))))))))))))))))</f>
        <v/>
      </c>
    </row>
    <row r="147" spans="1:13" x14ac:dyDescent="0.5">
      <c r="C147" s="311"/>
      <c r="D147" s="80"/>
      <c r="E147" s="147" t="str">
        <f>$E$11</f>
        <v>Formal Observation 1:</v>
      </c>
      <c r="F147" s="146" t="str">
        <f>IF(B146="","",IF(ISNA(VLOOKUP(B146,Tables!$BH$2:$BM$4,6,FALSE)),"",IF(VLOOKUP(B146,Tables!$BH$2:$BM$4,6,FALSE)="Not Applicable","",VLOOKUP(B146,Tables!$BH$2:$BM$4,6,FALSE))))</f>
        <v/>
      </c>
      <c r="G147" s="148" t="s">
        <v>596</v>
      </c>
      <c r="H147" s="149" t="str">
        <f>IF(C146="","",IF(ISNA(VLOOKUP(C146,Tables!$BS$2:$BX$4,6,FALSE)),"",IF(VLOOKUP(C146,Tables!$BS$2:$BX$4,6,FALSE)="Not Applicable","",VLOOKUP(C146,Tables!$BS$2:$BX$4,6,FALSE))))</f>
        <v/>
      </c>
      <c r="I147" s="334"/>
      <c r="J147" s="335"/>
      <c r="K147" s="336"/>
      <c r="M147" s="352"/>
    </row>
    <row r="148" spans="1:13" x14ac:dyDescent="0.5">
      <c r="C148" s="311"/>
      <c r="D148" s="80"/>
      <c r="E148" s="147" t="str">
        <f>$E$12</f>
        <v>Formal Observation 2:</v>
      </c>
      <c r="F148" s="146" t="str">
        <f>IF(B146="","",IF(ISNA(VLOOKUP(B146,Tables!$BH$5:$BM$7,6,FALSE)),"",IF(VLOOKUP(B146,Tables!$BH$5:$BM$7,6,FALSE)="Not Applicable","",VLOOKUP(B146,Tables!$BH$5:$BM137,6,FALSE))))</f>
        <v/>
      </c>
      <c r="G148" s="148" t="s">
        <v>597</v>
      </c>
      <c r="H148" s="149" t="str">
        <f>IF(C146="","",IF(ISNA(VLOOKUP(C146,Tables!$BS$5:$BX$7,6,FALSE)),"",IF(VLOOKUP(C146,Tables!$BS$5:$BX$7,6,FALSE)="Not Applicable","",VLOOKUP(C146,Tables!$BS$5:$BX$7,6,FALSE))))</f>
        <v/>
      </c>
      <c r="I148" s="337"/>
      <c r="J148" s="338"/>
      <c r="K148" s="339"/>
      <c r="M148" s="352"/>
    </row>
    <row r="149" spans="1:13" x14ac:dyDescent="0.5">
      <c r="C149" s="312"/>
      <c r="D149" s="81"/>
      <c r="E149" s="147" t="str">
        <f>$E$13</f>
        <v>Formal Observation 3:</v>
      </c>
      <c r="F149" s="146" t="str">
        <f>IF(B146="","",IF(ISNA(VLOOKUP(B146,Tables!$BH$8:$BM$10,6,FALSE)),"",IF(VLOOKUP(B146,Tables!$BH$8:$BM$10,6,FALSE)="Not Applicable","",VLOOKUP(B146,Tables!$BH$8:$BM$10,6,FALSE))))</f>
        <v/>
      </c>
      <c r="G149" s="148" t="s">
        <v>594</v>
      </c>
      <c r="H149" s="149" t="str">
        <f>IF(C146="","",IF(ISNA(VLOOKUP(C146,Tables!$BS$8:$BX$10,6,FALSE)),"",IF(VLOOKUP(C146,Tables!$BS$8:$BX$10,6,FALSE)="Not Applicable","",VLOOKUP(C146,Tables!$BS$8:$BX$10,6,FALSE))))</f>
        <v/>
      </c>
      <c r="I149" s="340"/>
      <c r="J149" s="341"/>
      <c r="K149" s="342"/>
      <c r="M149" s="164"/>
    </row>
    <row r="150" spans="1:13" ht="3" customHeight="1" x14ac:dyDescent="0.5">
      <c r="C150" s="119"/>
      <c r="D150" s="120"/>
      <c r="E150" s="120"/>
      <c r="F150" s="120"/>
      <c r="G150" s="120"/>
      <c r="H150" s="120"/>
      <c r="I150" s="120"/>
      <c r="J150" s="120"/>
      <c r="K150" s="120"/>
      <c r="M150" s="73"/>
    </row>
    <row r="151" spans="1:13" ht="47" customHeight="1" x14ac:dyDescent="0.5">
      <c r="A151" s="68" t="str">
        <f t="shared" si="2"/>
        <v>PSEL.IV.D - Ensure instructional practice that is intellectual</v>
      </c>
      <c r="B151" s="68" t="str">
        <f>LEFT(A151,50)</f>
        <v xml:space="preserve">PSEL.IV.D - Ensure instructional practice that is </v>
      </c>
      <c r="C151" s="310" t="s">
        <v>343</v>
      </c>
      <c r="D151" s="77" t="str">
        <f>LEFT(E151,240)</f>
        <v>Ensure instructional practice that is intellectually challenging, authentic to student experiences, recognizes student strengths, and is differentiated and personalized.</v>
      </c>
      <c r="E151" s="313" t="s">
        <v>78</v>
      </c>
      <c r="F151" s="314"/>
      <c r="G151" s="314"/>
      <c r="H151" s="315"/>
      <c r="I151" s="78" t="str">
        <f>IF(C151="","",IF(VLOOKUP(C151,'Indicator Selection'!$C$7:$G$135,5,FALSE)="","",VLOOKUP(C151,'Indicator Selection'!$C$7:$G$135,5,FALSE)))</f>
        <v>No</v>
      </c>
      <c r="J151" s="222"/>
      <c r="K151" s="79" t="str">
        <f>IF(J151="","",IF(J151="Distinguished",4,IF(J151="Excellent",4,IF(J151="Proficient",3,IF(J151="Basic",2,IF(J151="Needs Improvement",2,IF(J151="Unsatisfactory",1,"NA")))))))</f>
        <v/>
      </c>
      <c r="M151" s="352" t="str">
        <f>IF(AND(I151="Yes",J151=""),"Select Rating",IF(I151="Yes","",IF(J151="Select Basic or Needs Improvement","Select Basic or Needs Improvement for Professional Practice Rating on worksheet titled Eval Info &amp; Rankings.",IF(J151="Select Distinguished or Excellent","Select Distinguished or Excellent for Professional Practice Rating on worksheet titled Eval Info &amp; Rankings.",IF(AND(I151="No",J151="Distinguished"),"Indicator not selected on indicator selection worksheet. Notify administrator that this indicator will be included.",IF(AND(I151="No",J151="Excellent"),"Indicator not selected on indicator selection worksheet. Notify administrator that this indicator will be included.",IF(AND(I151="No",J151="Proficient"),"Indicator not selected on indicator selection worksheet. Notify administrator that this indicator will be included.",IF(AND(I151="No",J151="Basic"),"Indicator not selected on indicator selection worksheet. Notify administrator that this indicator will be included.",IF(AND(I151="No",J151="Needs Improvement"),"Indicator not selected on indicator selection worksheet. Notify administrator that this indicator will be included.",IF(AND(I151="No",J151="Unsatisfactory"),"Indicator not selected on indicator selection worksheet. Notify administrator that this indicator will be included.",IF(AND(I151="Yes",J151=""),"Select Rating",IF(J151="Not Applicable","",IF((ISNUMBER(SEARCH("Excellent",F152))),"Indicator not selected on indicator selection worksheet. Notify administrator that this indicator will be included.",IF((ISNUMBER(SEARCH("Distinguished",F152))),"Indicator not selected on indicator selection worksheet. Notify administrator that this indicator will be included.",IF((ISNUMBER(SEARCH("Proficient",F152))),"Indicator not selected on indicator selection worksheet. Notify administrator that this indicator will be included.",IF((ISNUMBER(SEARCH("Basic",F152))),"Indicator not selected on indicator selection worksheet. Notify administrator that this indicator will be included.",IF((ISNUMBER(SEARCH("Needs Improvement",F152))),"Indicator not selected on indicator selection worksheet. Notify administrator that this indicator will be included.",IF((ISNUMBER(SEARCH("Unsatisfactory",F152))),"Indicator not selected on indicator selection worksheet. Notify administrator that this indicator will be included.",IF((ISNUMBER(SEARCH("Excellent",F153))),"Indicator not selected on indicator selection worksheet. Notify administrator that this indicator will be included.",IF((ISNUMBER(SEARCH("Distinguished",F153))),"Indicator not selected on indicator selection worksheet. Notify administrator that this indicator will be included.",IF((ISNUMBER(SEARCH("Proficient",F153))),"Indicator not selected on indicator selection worksheet. Notify administrator that this indicator will be included.",IF((ISNUMBER(SEARCH("Basic",F153))),"Indicator not selected on indicator selection worksheet. Notify administrator that this indicator will be included.",IF((ISNUMBER(SEARCH("Needs Improvement",F153))),"Indicator not selected on indicator selection worksheet. Notify administrator that this indicator will be included.",IF((ISNUMBER(SEARCH("Unsatisfactory",F153))),"Indicator not selected on indicator selection worksheet. Notify administrator that this indicator will be included.",IF((ISNUMBER(SEARCH("Excellent",F154))),"Indicator not selected on indicator selection worksheet. Notify administrator that this indicator will be included.",IF((ISNUMBER(SEARCH("Distinguished",F154))),"Indicator not selected on indicator selection worksheet. Notify administrator that this indicator will be included.",IF((ISNUMBER(SEARCH("Proficient",F154))),"Indicator not selected on indicator selection worksheet. Notify administrator that this indicator will be included.",IF((ISNUMBER(SEARCH("Basic",F154))),"Indicator not selected on indicator selection worksheet. Notify administrator that this indicator will be included.",IF((ISNUMBER(SEARCH("Needs Improvement",F301))),"Indicator not selected on indicator selection worksheet. Notify administrator that this indicator will be included.",IF((ISNUMBER(SEARCH("Unsatisfactory",F154))),"Indicator not selected on indicator selection worksheet. Notify administrator that this indicator will be included.",IF((ISNUMBER(SEARCH("Excellent",H152))),"Indicator not selected on indicator selection worksheet. Notify administrator that this indicator will be included.",IF((ISNUMBER(SEARCH("Distinguished",H152))),"Indicator not selected on indicator selection worksheet. Notify administrator that this indicator will be included.",IF((ISNUMBER(SEARCH("Proficient",H152))),"Indicator not selected on indicator selection worksheet. Notify administrator that this indicator will be included.",IF((ISNUMBER(SEARCH("Basic",H152))),"Indicator not selected on indicator selection worksheet. Notify administrator that this indicator will be included.",IF((ISNUMBER(SEARCH("Needs Improvement",H152))),"Indicator not selected on indicator selection worksheet. Notify administrator that this indicator will be included.",IF((ISNUMBER(SEARCH("Unsatisfactory",H152))),"Indicator not selected on indicator selection worksheet. Notify administrator that this indicator will be included.",IF((ISNUMBER(SEARCH("Excellent",H153))),"Indicator not selected on indicator selection worksheet. Notify administrator that this indicator will be included.",IF((ISNUMBER(SEARCH("Distinguished",H153))),"Indicator not selected on indicator selection worksheet. Notify administrator that this indicator will be included.",IF((ISNUMBER(SEARCH("Proficient",H153))),"Indicator not selected on indicator selection worksheet. Notify administrator that this indicator will be included.",IF((ISNUMBER(SEARCH("Basic",H153))),"Indicator not selected on indicator selection worksheet. Notify administrator that this indicator will be included.",IF((ISNUMBER(SEARCH("Needs Improvement",H153))),"Indicator not selected on indicator selection worksheet. Notify administrator that this indicator will be included.",IF((ISNUMBER(SEARCH("Unsatisfactory",H153))),"Indicator not selected on indicator selection worksheet. Notify administrator that this indicator will be included.",IF((ISNUMBER(SEARCH("Proficient",H154))),"Indicator not selected on indicator selection worksheet. Notify administrator that this indicator will be included.",IF((ISNUMBER(SEARCH("Basic",H154))),"Indicator not selected on indicator selection worksheet. Notify administrator that this indicator will be included.",IF((ISNUMBER(SEARCH("Needs Improvement",H154))),"Indicator not selected on indicator selection worksheet. Notify administrator that this indicator will be included.",IF((ISNUMBER(SEARCH("Unsatisfactory",H154))),"Indicator not selected on indicator selection worksheet. Notify administrator that this indicator will be included.",""))))))))))))))))))))))))))))))))))))))))))))))</f>
        <v/>
      </c>
    </row>
    <row r="152" spans="1:13" x14ac:dyDescent="0.5">
      <c r="C152" s="311"/>
      <c r="D152" s="80"/>
      <c r="E152" s="147" t="str">
        <f>$E$11</f>
        <v>Formal Observation 1:</v>
      </c>
      <c r="F152" s="146" t="str">
        <f>IF(B151="","",IF(ISNA(VLOOKUP(B151,Tables!$BH$2:$BM$4,6,FALSE)),"",IF(VLOOKUP(B151,Tables!$BH$2:$BM$4,6,FALSE)="Not Applicable","",VLOOKUP(B151,Tables!$BH$2:$BM$4,6,FALSE))))</f>
        <v/>
      </c>
      <c r="G152" s="148" t="s">
        <v>596</v>
      </c>
      <c r="H152" s="149" t="str">
        <f>IF(B151="","",IF(ISNA(VLOOKUP(B151,Tables!$BS$2:$BX$4,6,FALSE)),"",IF(VLOOKUP(B151,Tables!$BS$2:$BX$4,6,FALSE)="Not Applicable","",VLOOKUP(B151,Tables!$BS$2:$BX$4,6,FALSE))))</f>
        <v/>
      </c>
      <c r="I152" s="334"/>
      <c r="J152" s="335"/>
      <c r="K152" s="336"/>
      <c r="M152" s="352"/>
    </row>
    <row r="153" spans="1:13" x14ac:dyDescent="0.5">
      <c r="C153" s="311"/>
      <c r="D153" s="80"/>
      <c r="E153" s="147" t="str">
        <f>$E$12</f>
        <v>Formal Observation 2:</v>
      </c>
      <c r="F153" s="146" t="str">
        <f>IF(B151="","",IF(ISNA(VLOOKUP(B151,Tables!$BH$5:$BM$7,6,FALSE)),"",IF(VLOOKUP(B151,Tables!$BH$5:$BM$7,6,FALSE)="Not Applicable","",VLOOKUP(B151,Tables!$BH$5:$BM142,6,FALSE))))</f>
        <v/>
      </c>
      <c r="G153" s="148" t="s">
        <v>597</v>
      </c>
      <c r="H153" s="149" t="str">
        <f>IF(B151="","",IF(ISNA(VLOOKUP(B151,Tables!$BS$5:$BX$7,6,FALSE)),"",IF(VLOOKUP(B151,Tables!$BS$5:$BX$7,6,FALSE)="Not Applicable","",VLOOKUP(B151,Tables!$BS$5:$BX$7,6,FALSE))))</f>
        <v/>
      </c>
      <c r="I153" s="337"/>
      <c r="J153" s="338"/>
      <c r="K153" s="339"/>
      <c r="M153" s="352"/>
    </row>
    <row r="154" spans="1:13" x14ac:dyDescent="0.5">
      <c r="C154" s="312"/>
      <c r="D154" s="81"/>
      <c r="E154" s="147" t="str">
        <f>$E$13</f>
        <v>Formal Observation 3:</v>
      </c>
      <c r="F154" s="146" t="str">
        <f>IF(B151="","",IF(ISNA(VLOOKUP(B151,Tables!$BH$8:$BM$10,6,FALSE)),"",IF(VLOOKUP(B151,Tables!$BH$8:$BM$10,6,FALSE)="Not Applicable","",VLOOKUP(B151,Tables!$BH$8:$BM$10,6,FALSE))))</f>
        <v/>
      </c>
      <c r="G154" s="148" t="s">
        <v>594</v>
      </c>
      <c r="H154" s="149" t="str">
        <f>IF(B151="","",IF(ISNA(VLOOKUP(B151,Tables!$BS$8:$BX$10,6,FALSE)),"",IF(VLOOKUP(B151,Tables!$BS$8:$BX$10,6,FALSE)="Not Applicable","",VLOOKUP(B151,Tables!$BS$8:$BX$10,6,FALSE))))</f>
        <v/>
      </c>
      <c r="I154" s="340"/>
      <c r="J154" s="341"/>
      <c r="K154" s="342"/>
      <c r="M154" s="164"/>
    </row>
    <row r="155" spans="1:13" ht="3" customHeight="1" x14ac:dyDescent="0.5">
      <c r="C155" s="119"/>
      <c r="D155" s="120"/>
      <c r="E155" s="120"/>
      <c r="F155" s="120"/>
      <c r="G155" s="120"/>
      <c r="H155" s="120"/>
      <c r="I155" s="120"/>
      <c r="J155" s="120"/>
      <c r="K155" s="120"/>
      <c r="M155" s="73"/>
    </row>
    <row r="156" spans="1:13" ht="31.25" customHeight="1" x14ac:dyDescent="0.5">
      <c r="A156" s="68" t="str">
        <f t="shared" si="2"/>
        <v>PSEL.IV.E - Promote the effective use of technology in the ser</v>
      </c>
      <c r="B156" s="68" t="str">
        <f>LEFT(A156,50)</f>
        <v>PSEL.IV.E - Promote the effective use of technolog</v>
      </c>
      <c r="C156" s="310" t="s">
        <v>344</v>
      </c>
      <c r="D156" s="77" t="str">
        <f>LEFT(E156,240)</f>
        <v>Promote the effective use of technology in the service of teaching and learning.</v>
      </c>
      <c r="E156" s="313" t="s">
        <v>24</v>
      </c>
      <c r="F156" s="314"/>
      <c r="G156" s="314"/>
      <c r="H156" s="315"/>
      <c r="I156" s="78" t="str">
        <f>IF(C156="","",IF(VLOOKUP(C156,'Indicator Selection'!$C$7:$G$135,5,FALSE)="","",VLOOKUP(C156,'Indicator Selection'!$C$7:$G$135,5,FALSE)))</f>
        <v>No</v>
      </c>
      <c r="J156" s="222"/>
      <c r="K156" s="79" t="str">
        <f>IF(J156="","",IF(J156="Distinguished",4,IF(J156="Excellent",4,IF(J156="Proficient",3,IF(J156="Basic",2,IF(J156="Needs Improvement",2,IF(J156="Unsatisfactory",1,"NA")))))))</f>
        <v/>
      </c>
      <c r="M156" s="352" t="str">
        <f>IF(AND(I156="Yes",J156=""),"Select Rating",IF(I156="Yes","",IF(J156="Select Basic or Needs Improvement","Select Basic or Needs Improvement for Professional Practice Rating on worksheet titled Eval Info &amp; Rankings.",IF(J156="Select Distinguished or Excellent","Select Distinguished or Excellent for Professional Practice Rating on worksheet titled Eval Info &amp; Rankings.",IF(AND(I156="No",J156="Distinguished"),"Indicator not selected on indicator selection worksheet. Notify administrator that this indicator will be included.",IF(AND(I156="No",J156="Excellent"),"Indicator not selected on indicator selection worksheet. Notify administrator that this indicator will be included.",IF(AND(I156="No",J156="Proficient"),"Indicator not selected on indicator selection worksheet. Notify administrator that this indicator will be included.",IF(AND(I156="No",J156="Basic"),"Indicator not selected on indicator selection worksheet. Notify administrator that this indicator will be included.",IF(AND(I156="No",J156="Needs Improvement"),"Indicator not selected on indicator selection worksheet. Notify administrator that this indicator will be included.",IF(AND(I156="No",J156="Unsatisfactory"),"Indicator not selected on indicator selection worksheet. Notify administrator that this indicator will be included.",IF(AND(I156="Yes",J156=""),"Select Rating",IF(J156="Not Applicable","",IF((ISNUMBER(SEARCH("Excellent",F157))),"Indicator not selected on indicator selection worksheet. Notify administrator that this indicator will be included.",IF((ISNUMBER(SEARCH("Distinguished",F157))),"Indicator not selected on indicator selection worksheet. Notify administrator that this indicator will be included.",IF((ISNUMBER(SEARCH("Proficient",F157))),"Indicator not selected on indicator selection worksheet. Notify administrator that this indicator will be included.",IF((ISNUMBER(SEARCH("Basic",F157))),"Indicator not selected on indicator selection worksheet. Notify administrator that this indicator will be included.",IF((ISNUMBER(SEARCH("Needs Improvement",F157))),"Indicator not selected on indicator selection worksheet. Notify administrator that this indicator will be included.",IF((ISNUMBER(SEARCH("Unsatisfactory",F157))),"Indicator not selected on indicator selection worksheet. Notify administrator that this indicator will be included.",IF((ISNUMBER(SEARCH("Excellent",F158))),"Indicator not selected on indicator selection worksheet. Notify administrator that this indicator will be included.",IF((ISNUMBER(SEARCH("Distinguished",F158))),"Indicator not selected on indicator selection worksheet. Notify administrator that this indicator will be included.",IF((ISNUMBER(SEARCH("Proficient",F158))),"Indicator not selected on indicator selection worksheet. Notify administrator that this indicator will be included.",IF((ISNUMBER(SEARCH("Basic",F158))),"Indicator not selected on indicator selection worksheet. Notify administrator that this indicator will be included.",IF((ISNUMBER(SEARCH("Needs Improvement",F158))),"Indicator not selected on indicator selection worksheet. Notify administrator that this indicator will be included.",IF((ISNUMBER(SEARCH("Unsatisfactory",F158))),"Indicator not selected on indicator selection worksheet. Notify administrator that this indicator will be included.",IF((ISNUMBER(SEARCH("Excellent",F159))),"Indicator not selected on indicator selection worksheet. Notify administrator that this indicator will be included.",IF((ISNUMBER(SEARCH("Distinguished",F159))),"Indicator not selected on indicator selection worksheet. Notify administrator that this indicator will be included.",IF((ISNUMBER(SEARCH("Proficient",F159))),"Indicator not selected on indicator selection worksheet. Notify administrator that this indicator will be included.",IF((ISNUMBER(SEARCH("Basic",F159))),"Indicator not selected on indicator selection worksheet. Notify administrator that this indicator will be included.",IF((ISNUMBER(SEARCH("Needs Improvement",F306))),"Indicator not selected on indicator selection worksheet. Notify administrator that this indicator will be included.",IF((ISNUMBER(SEARCH("Unsatisfactory",F159))),"Indicator not selected on indicator selection worksheet. Notify administrator that this indicator will be included.",IF((ISNUMBER(SEARCH("Excellent",H157))),"Indicator not selected on indicator selection worksheet. Notify administrator that this indicator will be included.",IF((ISNUMBER(SEARCH("Distinguished",H157))),"Indicator not selected on indicator selection worksheet. Notify administrator that this indicator will be included.",IF((ISNUMBER(SEARCH("Proficient",H157))),"Indicator not selected on indicator selection worksheet. Notify administrator that this indicator will be included.",IF((ISNUMBER(SEARCH("Basic",H157))),"Indicator not selected on indicator selection worksheet. Notify administrator that this indicator will be included.",IF((ISNUMBER(SEARCH("Needs Improvement",H157))),"Indicator not selected on indicator selection worksheet. Notify administrator that this indicator will be included.",IF((ISNUMBER(SEARCH("Unsatisfactory",H157))),"Indicator not selected on indicator selection worksheet. Notify administrator that this indicator will be included.",IF((ISNUMBER(SEARCH("Excellent",H158))),"Indicator not selected on indicator selection worksheet. Notify administrator that this indicator will be included.",IF((ISNUMBER(SEARCH("Distinguished",H158))),"Indicator not selected on indicator selection worksheet. Notify administrator that this indicator will be included.",IF((ISNUMBER(SEARCH("Proficient",H158))),"Indicator not selected on indicator selection worksheet. Notify administrator that this indicator will be included.",IF((ISNUMBER(SEARCH("Basic",H158))),"Indicator not selected on indicator selection worksheet. Notify administrator that this indicator will be included.",IF((ISNUMBER(SEARCH("Needs Improvement",H158))),"Indicator not selected on indicator selection worksheet. Notify administrator that this indicator will be included.",IF((ISNUMBER(SEARCH("Unsatisfactory",H158))),"Indicator not selected on indicator selection worksheet. Notify administrator that this indicator will be included.",IF((ISNUMBER(SEARCH("Proficient",H159))),"Indicator not selected on indicator selection worksheet. Notify administrator that this indicator will be included.",IF((ISNUMBER(SEARCH("Basic",H159))),"Indicator not selected on indicator selection worksheet. Notify administrator that this indicator will be included.",IF((ISNUMBER(SEARCH("Needs Improvement",H159))),"Indicator not selected on indicator selection worksheet. Notify administrator that this indicator will be included.",IF((ISNUMBER(SEARCH("Unsatisfactory",H159))),"Indicator not selected on indicator selection worksheet. Notify administrator that this indicator will be included.",""))))))))))))))))))))))))))))))))))))))))))))))</f>
        <v/>
      </c>
    </row>
    <row r="157" spans="1:13" x14ac:dyDescent="0.5">
      <c r="C157" s="311"/>
      <c r="D157" s="80"/>
      <c r="E157" s="147" t="str">
        <f>$E$11</f>
        <v>Formal Observation 1:</v>
      </c>
      <c r="F157" s="146" t="str">
        <f>IF(B156="","",IF(ISNA(VLOOKUP(B156,Tables!$BH$2:$BM$4,6,FALSE)),"",IF(VLOOKUP(B156,Tables!$BH$2:$BM$4,6,FALSE)="Not Applicable","",VLOOKUP(B156,Tables!$BH$2:$BM$4,6,FALSE))))</f>
        <v/>
      </c>
      <c r="G157" s="148" t="s">
        <v>596</v>
      </c>
      <c r="H157" s="149" t="str">
        <f>IF(B156="","",IF(ISNA(VLOOKUP(B156,Tables!$BS$2:$BX$4,6,FALSE)),"",IF(VLOOKUP(B156,Tables!$BS$2:$BX$4,6,FALSE)="Not Applicable","",VLOOKUP(B156,Tables!$BS$2:$BX$4,6,FALSE))))</f>
        <v/>
      </c>
      <c r="I157" s="334"/>
      <c r="J157" s="335"/>
      <c r="K157" s="336"/>
      <c r="M157" s="352"/>
    </row>
    <row r="158" spans="1:13" x14ac:dyDescent="0.5">
      <c r="C158" s="311"/>
      <c r="D158" s="80"/>
      <c r="E158" s="147" t="str">
        <f>$E$12</f>
        <v>Formal Observation 2:</v>
      </c>
      <c r="F158" s="146" t="str">
        <f>IF(B156="","",IF(ISNA(VLOOKUP(B156,Tables!$BH$5:$BM$7,6,FALSE)),"",IF(VLOOKUP(B156,Tables!$BH$5:$BM$7,6,FALSE)="Not Applicable","",VLOOKUP(B156,Tables!$BH$5:$BM147,6,FALSE))))</f>
        <v/>
      </c>
      <c r="G158" s="148" t="s">
        <v>597</v>
      </c>
      <c r="H158" s="149" t="str">
        <f>IF(B156="","",IF(ISNA(VLOOKUP(B156,Tables!$BS$5:$BX$7,6,FALSE)),"",IF(VLOOKUP(B156,Tables!$BS$5:$BX$7,6,FALSE)="Not Applicable","",VLOOKUP(B156,Tables!$BS$5:$BX$7,6,FALSE))))</f>
        <v/>
      </c>
      <c r="I158" s="337"/>
      <c r="J158" s="338"/>
      <c r="K158" s="339"/>
      <c r="M158" s="352"/>
    </row>
    <row r="159" spans="1:13" x14ac:dyDescent="0.5">
      <c r="C159" s="312"/>
      <c r="D159" s="81"/>
      <c r="E159" s="147" t="str">
        <f>$E$13</f>
        <v>Formal Observation 3:</v>
      </c>
      <c r="F159" s="146" t="str">
        <f>IF(B156="","",IF(ISNA(VLOOKUP(B156,Tables!$BH$8:$BM$10,6,FALSE)),"",IF(VLOOKUP(B156,Tables!$BH$8:$BM$10,6,FALSE)="Not Applicable","",VLOOKUP(B156,Tables!$BH$8:$BM$10,6,FALSE))))</f>
        <v/>
      </c>
      <c r="G159" s="148" t="s">
        <v>594</v>
      </c>
      <c r="H159" s="149" t="str">
        <f>IF(B156="","",IF(ISNA(VLOOKUP(B156,Tables!$BS$8:$BX$10,6,FALSE)),"",IF(VLOOKUP(B156,Tables!$BS$8:$BX$10,6,FALSE)="Not Applicable","",VLOOKUP(B156,Tables!$BS$8:$BX$10,6,FALSE))))</f>
        <v/>
      </c>
      <c r="I159" s="340"/>
      <c r="J159" s="341"/>
      <c r="K159" s="342"/>
      <c r="M159" s="164"/>
    </row>
    <row r="160" spans="1:13" ht="3" customHeight="1" x14ac:dyDescent="0.5">
      <c r="C160" s="119"/>
      <c r="D160" s="120"/>
      <c r="E160" s="120"/>
      <c r="F160" s="120"/>
      <c r="G160" s="120"/>
      <c r="H160" s="120"/>
      <c r="I160" s="120"/>
      <c r="J160" s="120"/>
      <c r="K160" s="120"/>
      <c r="M160" s="73"/>
    </row>
    <row r="161" spans="1:13" ht="31.25" customHeight="1" x14ac:dyDescent="0.5">
      <c r="A161" s="68" t="str">
        <f t="shared" si="2"/>
        <v xml:space="preserve">PSEL.IV.F - Employ valid assessments that are consistent with </v>
      </c>
      <c r="B161" s="68" t="str">
        <f>LEFT(A161,50)</f>
        <v>PSEL.IV.F - Employ valid assessments that are cons</v>
      </c>
      <c r="C161" s="310" t="s">
        <v>345</v>
      </c>
      <c r="D161" s="77" t="str">
        <f>LEFT(E161,240)</f>
        <v>Employ valid assessments that are consistent with knowledge of child learning and development and technical standards of measurement.</v>
      </c>
      <c r="E161" s="313" t="s">
        <v>79</v>
      </c>
      <c r="F161" s="314"/>
      <c r="G161" s="314"/>
      <c r="H161" s="315"/>
      <c r="I161" s="78" t="str">
        <f>IF(C161="","",IF(VLOOKUP(C161,'Indicator Selection'!$C$7:$G$135,5,FALSE)="","",VLOOKUP(C161,'Indicator Selection'!$C$7:$G$135,5,FALSE)))</f>
        <v>No</v>
      </c>
      <c r="J161" s="222"/>
      <c r="K161" s="79" t="str">
        <f>IF(J161="","",IF(J161="Distinguished",4,IF(J161="Excellent",4,IF(J161="Proficient",3,IF(J161="Basic",2,IF(J161="Needs Improvement",2,IF(J161="Unsatisfactory",1,"NA")))))))</f>
        <v/>
      </c>
      <c r="M161" s="352" t="str">
        <f>IF(AND(I161="Yes",J161=""),"Select Rating",IF(I161="Yes","",IF(J161="Select Basic or Needs Improvement","Select Basic or Needs Improvement for Professional Practice Rating on worksheet titled Eval Info &amp; Rankings.",IF(J161="Select Distinguished or Excellent","Select Distinguished or Excellent for Professional Practice Rating on worksheet titled Eval Info &amp; Rankings.",IF(AND(I161="No",J161="Distinguished"),"Indicator not selected on indicator selection worksheet. Notify administrator that this indicator will be included.",IF(AND(I161="No",J161="Excellent"),"Indicator not selected on indicator selection worksheet. Notify administrator that this indicator will be included.",IF(AND(I161="No",J161="Proficient"),"Indicator not selected on indicator selection worksheet. Notify administrator that this indicator will be included.",IF(AND(I161="No",J161="Basic"),"Indicator not selected on indicator selection worksheet. Notify administrator that this indicator will be included.",IF(AND(I161="No",J161="Needs Improvement"),"Indicator not selected on indicator selection worksheet. Notify administrator that this indicator will be included.",IF(AND(I161="No",J161="Unsatisfactory"),"Indicator not selected on indicator selection worksheet. Notify administrator that this indicator will be included.",IF(AND(I161="Yes",J161=""),"Select Rating",IF(J161="Not Applicable","",IF((ISNUMBER(SEARCH("Excellent",F162))),"Indicator not selected on indicator selection worksheet. Notify administrator that this indicator will be included.",IF((ISNUMBER(SEARCH("Distinguished",F162))),"Indicator not selected on indicator selection worksheet. Notify administrator that this indicator will be included.",IF((ISNUMBER(SEARCH("Proficient",F162))),"Indicator not selected on indicator selection worksheet. Notify administrator that this indicator will be included.",IF((ISNUMBER(SEARCH("Basic",F162))),"Indicator not selected on indicator selection worksheet. Notify administrator that this indicator will be included.",IF((ISNUMBER(SEARCH("Needs Improvement",F162))),"Indicator not selected on indicator selection worksheet. Notify administrator that this indicator will be included.",IF((ISNUMBER(SEARCH("Unsatisfactory",F162))),"Indicator not selected on indicator selection worksheet. Notify administrator that this indicator will be included.",IF((ISNUMBER(SEARCH("Excellent",F163))),"Indicator not selected on indicator selection worksheet. Notify administrator that this indicator will be included.",IF((ISNUMBER(SEARCH("Distinguished",F163))),"Indicator not selected on indicator selection worksheet. Notify administrator that this indicator will be included.",IF((ISNUMBER(SEARCH("Proficient",F163))),"Indicator not selected on indicator selection worksheet. Notify administrator that this indicator will be included.",IF((ISNUMBER(SEARCH("Basic",F163))),"Indicator not selected on indicator selection worksheet. Notify administrator that this indicator will be included.",IF((ISNUMBER(SEARCH("Needs Improvement",F163))),"Indicator not selected on indicator selection worksheet. Notify administrator that this indicator will be included.",IF((ISNUMBER(SEARCH("Unsatisfactory",F163))),"Indicator not selected on indicator selection worksheet. Notify administrator that this indicator will be included.",IF((ISNUMBER(SEARCH("Excellent",F164))),"Indicator not selected on indicator selection worksheet. Notify administrator that this indicator will be included.",IF((ISNUMBER(SEARCH("Distinguished",F164))),"Indicator not selected on indicator selection worksheet. Notify administrator that this indicator will be included.",IF((ISNUMBER(SEARCH("Proficient",F164))),"Indicator not selected on indicator selection worksheet. Notify administrator that this indicator will be included.",IF((ISNUMBER(SEARCH("Basic",F164))),"Indicator not selected on indicator selection worksheet. Notify administrator that this indicator will be included.",IF((ISNUMBER(SEARCH("Needs Improvement",F314))),"Indicator not selected on indicator selection worksheet. Notify administrator that this indicator will be included.",IF((ISNUMBER(SEARCH("Unsatisfactory",F164))),"Indicator not selected on indicator selection worksheet. Notify administrator that this indicator will be included.",IF((ISNUMBER(SEARCH("Excellent",H162))),"Indicator not selected on indicator selection worksheet. Notify administrator that this indicator will be included.",IF((ISNUMBER(SEARCH("Distinguished",H162))),"Indicator not selected on indicator selection worksheet. Notify administrator that this indicator will be included.",IF((ISNUMBER(SEARCH("Proficient",H162))),"Indicator not selected on indicator selection worksheet. Notify administrator that this indicator will be included.",IF((ISNUMBER(SEARCH("Basic",H162))),"Indicator not selected on indicator selection worksheet. Notify administrator that this indicator will be included.",IF((ISNUMBER(SEARCH("Needs Improvement",H162))),"Indicator not selected on indicator selection worksheet. Notify administrator that this indicator will be included.",IF((ISNUMBER(SEARCH("Unsatisfactory",H162))),"Indicator not selected on indicator selection worksheet. Notify administrator that this indicator will be included.",IF((ISNUMBER(SEARCH("Excellent",H163))),"Indicator not selected on indicator selection worksheet. Notify administrator that this indicator will be included.",IF((ISNUMBER(SEARCH("Distinguished",H163))),"Indicator not selected on indicator selection worksheet. Notify administrator that this indicator will be included.",IF((ISNUMBER(SEARCH("Proficient",H163))),"Indicator not selected on indicator selection worksheet. Notify administrator that this indicator will be included.",IF((ISNUMBER(SEARCH("Basic",H163))),"Indicator not selected on indicator selection worksheet. Notify administrator that this indicator will be included.",IF((ISNUMBER(SEARCH("Needs Improvement",H163))),"Indicator not selected on indicator selection worksheet. Notify administrator that this indicator will be included.",IF((ISNUMBER(SEARCH("Unsatisfactory",H163))),"Indicator not selected on indicator selection worksheet. Notify administrator that this indicator will be included.",IF((ISNUMBER(SEARCH("Proficient",H164))),"Indicator not selected on indicator selection worksheet. Notify administrator that this indicator will be included.",IF((ISNUMBER(SEARCH("Basic",H164))),"Indicator not selected on indicator selection worksheet. Notify administrator that this indicator will be included.",IF((ISNUMBER(SEARCH("Needs Improvement",H164))),"Indicator not selected on indicator selection worksheet. Notify administrator that this indicator will be included.",IF((ISNUMBER(SEARCH("Unsatisfactory",H164))),"Indicator not selected on indicator selection worksheet. Notify administrator that this indicator will be included.",""))))))))))))))))))))))))))))))))))))))))))))))</f>
        <v/>
      </c>
    </row>
    <row r="162" spans="1:13" x14ac:dyDescent="0.5">
      <c r="C162" s="311"/>
      <c r="D162" s="80"/>
      <c r="E162" s="147" t="str">
        <f>$E$11</f>
        <v>Formal Observation 1:</v>
      </c>
      <c r="F162" s="146" t="str">
        <f>IF(B161="","",IF(ISNA(VLOOKUP(B161,Tables!$BH$2:$BM$4,6,FALSE)),"",IF(VLOOKUP(B161,Tables!$BH$2:$BM$4,6,FALSE)="Not Applicable","",VLOOKUP(B161,Tables!$BH$2:$BM$4,6,FALSE))))</f>
        <v/>
      </c>
      <c r="G162" s="148" t="s">
        <v>596</v>
      </c>
      <c r="H162" s="149" t="str">
        <f>IF(B161="","",IF(ISNA(VLOOKUP(B161,Tables!$BS$2:$BX$4,6,FALSE)),"",IF(VLOOKUP(B161,Tables!$BS$2:$BX$4,6,FALSE)="Not Applicable","",VLOOKUP(B161,Tables!$BS$2:$BX$4,6,FALSE))))</f>
        <v/>
      </c>
      <c r="I162" s="334"/>
      <c r="J162" s="335"/>
      <c r="K162" s="336"/>
      <c r="M162" s="352"/>
    </row>
    <row r="163" spans="1:13" x14ac:dyDescent="0.5">
      <c r="C163" s="311"/>
      <c r="D163" s="80"/>
      <c r="E163" s="147" t="str">
        <f>$E$12</f>
        <v>Formal Observation 2:</v>
      </c>
      <c r="F163" s="146" t="str">
        <f>IF(B161="","",IF(ISNA(VLOOKUP(B161,Tables!$BH$5:$BM$7,6,FALSE)),"",IF(VLOOKUP(B161,Tables!$BH$5:$BM$7,6,FALSE)="Not Applicable","",VLOOKUP(B161,Tables!$BH$5:$BM152,6,FALSE))))</f>
        <v/>
      </c>
      <c r="G163" s="148" t="s">
        <v>597</v>
      </c>
      <c r="H163" s="149" t="str">
        <f>IF(B161="","",IF(ISNA(VLOOKUP(B161,Tables!$BS$5:$BX$7,6,FALSE)),"",IF(VLOOKUP(B161,Tables!$BS$5:$BX$7,6,FALSE)="Not Applicable","",VLOOKUP(B161,Tables!$BS$5:$BX$7,6,FALSE))))</f>
        <v/>
      </c>
      <c r="I163" s="337"/>
      <c r="J163" s="338"/>
      <c r="K163" s="339"/>
      <c r="M163" s="352"/>
    </row>
    <row r="164" spans="1:13" x14ac:dyDescent="0.5">
      <c r="C164" s="312"/>
      <c r="D164" s="81"/>
      <c r="E164" s="147" t="str">
        <f>$E$13</f>
        <v>Formal Observation 3:</v>
      </c>
      <c r="F164" s="146" t="str">
        <f>IF(B161="","",IF(ISNA(VLOOKUP(B161,Tables!$BH$8:$BM$10,6,FALSE)),"",IF(VLOOKUP(B161,Tables!$BH$8:$BM$10,6,FALSE)="Not Applicable","",VLOOKUP(B161,Tables!$BH$8:$BM$10,6,FALSE))))</f>
        <v/>
      </c>
      <c r="G164" s="148" t="s">
        <v>594</v>
      </c>
      <c r="H164" s="149" t="str">
        <f>IF(B161="","",IF(ISNA(VLOOKUP(B161,Tables!$BS$8:$BX$10,6,FALSE)),"",IF(VLOOKUP(B161,Tables!$BS$8:$BX$10,6,FALSE)="Not Applicable","",VLOOKUP(B161,Tables!$BS$8:$BX$10,6,FALSE))))</f>
        <v/>
      </c>
      <c r="I164" s="340"/>
      <c r="J164" s="341"/>
      <c r="K164" s="342"/>
      <c r="M164" s="164"/>
    </row>
    <row r="165" spans="1:13" ht="3" customHeight="1" x14ac:dyDescent="0.5">
      <c r="C165" s="119"/>
      <c r="D165" s="120"/>
      <c r="E165" s="120"/>
      <c r="F165" s="120"/>
      <c r="G165" s="120"/>
      <c r="H165" s="120"/>
      <c r="I165" s="120"/>
      <c r="J165" s="120"/>
      <c r="K165" s="120"/>
      <c r="M165" s="73"/>
    </row>
    <row r="166" spans="1:13" ht="31.25" customHeight="1" x14ac:dyDescent="0.5">
      <c r="A166" s="68" t="str">
        <f t="shared" si="2"/>
        <v>PSEL.IV.G - Use assessment data appropriately and within techn</v>
      </c>
      <c r="B166" s="68" t="str">
        <f>LEFT(A166,50)</f>
        <v xml:space="preserve">PSEL.IV.G - Use assessment data appropriately and </v>
      </c>
      <c r="C166" s="310" t="s">
        <v>346</v>
      </c>
      <c r="D166" s="77" t="str">
        <f>LEFT(E166,240)</f>
        <v>Use assessment data appropriately and within technical limitations to monitor student progress and improve instruction.</v>
      </c>
      <c r="E166" s="313" t="s">
        <v>25</v>
      </c>
      <c r="F166" s="314"/>
      <c r="G166" s="314"/>
      <c r="H166" s="315"/>
      <c r="I166" s="78" t="str">
        <f>IF(C166="","",IF(VLOOKUP(C166,'Indicator Selection'!$C$7:$G$135,5,FALSE)="","",VLOOKUP(C166,'Indicator Selection'!$C$7:$G$135,5,FALSE)))</f>
        <v>No</v>
      </c>
      <c r="J166" s="222"/>
      <c r="K166" s="79" t="str">
        <f>IF(J166="","",IF(J166="Distinguished",4,IF(J166="Excellent",4,IF(J166="Proficient",3,IF(J166="Basic",2,IF(J166="Needs Improvement",2,IF(J166="Unsatisfactory",1,"NA")))))))</f>
        <v/>
      </c>
      <c r="M166" s="352" t="str">
        <f>IF(AND(I166="Yes",J166=""),"Select Rating",IF(I166="Yes","",IF(J166="Select Basic or Needs Improvement","Select Basic or Needs Improvement for Professional Practice Rating on worksheet titled Eval Info &amp; Rankings.",IF(J166="Select Distinguished or Excellent","Select Distinguished or Excellent for Professional Practice Rating on worksheet titled Eval Info &amp; Rankings.",IF(AND(I166="No",J166="Distinguished"),"Indicator not selected on indicator selection worksheet. Notify administrator that this indicator will be included.",IF(AND(I166="No",J166="Excellent"),"Indicator not selected on indicator selection worksheet. Notify administrator that this indicator will be included.",IF(AND(I166="No",J166="Proficient"),"Indicator not selected on indicator selection worksheet. Notify administrator that this indicator will be included.",IF(AND(I166="No",J166="Basic"),"Indicator not selected on indicator selection worksheet. Notify administrator that this indicator will be included.",IF(AND(I166="No",J166="Needs Improvement"),"Indicator not selected on indicator selection worksheet. Notify administrator that this indicator will be included.",IF(AND(I166="No",J166="Unsatisfactory"),"Indicator not selected on indicator selection worksheet. Notify administrator that this indicator will be included.",IF(AND(I166="Yes",J166=""),"Select Rating",IF(J166="Not Applicable","",IF((ISNUMBER(SEARCH("Excellent",F167))),"Indicator not selected on indicator selection worksheet. Notify administrator that this indicator will be included.",IF((ISNUMBER(SEARCH("Distinguished",F167))),"Indicator not selected on indicator selection worksheet. Notify administrator that this indicator will be included.",IF((ISNUMBER(SEARCH("Proficient",F167))),"Indicator not selected on indicator selection worksheet. Notify administrator that this indicator will be included.",IF((ISNUMBER(SEARCH("Basic",F167))),"Indicator not selected on indicator selection worksheet. Notify administrator that this indicator will be included.",IF((ISNUMBER(SEARCH("Needs Improvement",F167))),"Indicator not selected on indicator selection worksheet. Notify administrator that this indicator will be included.",IF((ISNUMBER(SEARCH("Unsatisfactory",F167))),"Indicator not selected on indicator selection worksheet. Notify administrator that this indicator will be included.",IF((ISNUMBER(SEARCH("Excellent",F168))),"Indicator not selected on indicator selection worksheet. Notify administrator that this indicator will be included.",IF((ISNUMBER(SEARCH("Distinguished",F168))),"Indicator not selected on indicator selection worksheet. Notify administrator that this indicator will be included.",IF((ISNUMBER(SEARCH("Proficient",F168))),"Indicator not selected on indicator selection worksheet. Notify administrator that this indicator will be included.",IF((ISNUMBER(SEARCH("Basic",F168))),"Indicator not selected on indicator selection worksheet. Notify administrator that this indicator will be included.",IF((ISNUMBER(SEARCH("Needs Improvement",F168))),"Indicator not selected on indicator selection worksheet. Notify administrator that this indicator will be included.",IF((ISNUMBER(SEARCH("Unsatisfactory",F168))),"Indicator not selected on indicator selection worksheet. Notify administrator that this indicator will be included.",IF((ISNUMBER(SEARCH("Excellent",F169))),"Indicator not selected on indicator selection worksheet. Notify administrator that this indicator will be included.",IF((ISNUMBER(SEARCH("Distinguished",F169))),"Indicator not selected on indicator selection worksheet. Notify administrator that this indicator will be included.",IF((ISNUMBER(SEARCH("Proficient",F169))),"Indicator not selected on indicator selection worksheet. Notify administrator that this indicator will be included.",IF((ISNUMBER(SEARCH("Basic",F169))),"Indicator not selected on indicator selection worksheet. Notify administrator that this indicator will be included.",IF((ISNUMBER(SEARCH("Needs Improvement",F319))),"Indicator not selected on indicator selection worksheet. Notify administrator that this indicator will be included.",IF((ISNUMBER(SEARCH("Unsatisfactory",F169))),"Indicator not selected on indicator selection worksheet. Notify administrator that this indicator will be included.",IF((ISNUMBER(SEARCH("Excellent",H167))),"Indicator not selected on indicator selection worksheet. Notify administrator that this indicator will be included.",IF((ISNUMBER(SEARCH("Distinguished",H167))),"Indicator not selected on indicator selection worksheet. Notify administrator that this indicator will be included.",IF((ISNUMBER(SEARCH("Proficient",H167))),"Indicator not selected on indicator selection worksheet. Notify administrator that this indicator will be included.",IF((ISNUMBER(SEARCH("Basic",H167))),"Indicator not selected on indicator selection worksheet. Notify administrator that this indicator will be included.",IF((ISNUMBER(SEARCH("Needs Improvement",H167))),"Indicator not selected on indicator selection worksheet. Notify administrator that this indicator will be included.",IF((ISNUMBER(SEARCH("Unsatisfactory",H167))),"Indicator not selected on indicator selection worksheet. Notify administrator that this indicator will be included.",IF((ISNUMBER(SEARCH("Excellent",H168))),"Indicator not selected on indicator selection worksheet. Notify administrator that this indicator will be included.",IF((ISNUMBER(SEARCH("Distinguished",H168))),"Indicator not selected on indicator selection worksheet. Notify administrator that this indicator will be included.",IF((ISNUMBER(SEARCH("Proficient",H168))),"Indicator not selected on indicator selection worksheet. Notify administrator that this indicator will be included.",IF((ISNUMBER(SEARCH("Basic",H168))),"Indicator not selected on indicator selection worksheet. Notify administrator that this indicator will be included.",IF((ISNUMBER(SEARCH("Needs Improvement",H168))),"Indicator not selected on indicator selection worksheet. Notify administrator that this indicator will be included.",IF((ISNUMBER(SEARCH("Unsatisfactory",H168))),"Indicator not selected on indicator selection worksheet. Notify administrator that this indicator will be included.",IF((ISNUMBER(SEARCH("Proficient",H169))),"Indicator not selected on indicator selection worksheet. Notify administrator that this indicator will be included.",IF((ISNUMBER(SEARCH("Basic",H169))),"Indicator not selected on indicator selection worksheet. Notify administrator that this indicator will be included.",IF((ISNUMBER(SEARCH("Needs Improvement",H169))),"Indicator not selected on indicator selection worksheet. Notify administrator that this indicator will be included.",IF((ISNUMBER(SEARCH("Unsatisfactory",H169))),"Indicator not selected on indicator selection worksheet. Notify administrator that this indicator will be included.",""))))))))))))))))))))))))))))))))))))))))))))))</f>
        <v/>
      </c>
    </row>
    <row r="167" spans="1:13" x14ac:dyDescent="0.5">
      <c r="C167" s="311"/>
      <c r="D167" s="80"/>
      <c r="E167" s="147" t="str">
        <f>$E$11</f>
        <v>Formal Observation 1:</v>
      </c>
      <c r="F167" s="146" t="str">
        <f>IF(B166="","",IF(ISNA(VLOOKUP(B166,Tables!$BH$2:$BM$4,6,FALSE)),"",IF(VLOOKUP(B166,Tables!$BH$2:$BM$4,6,FALSE)="Not Applicable","",VLOOKUP(B166,Tables!$BH$2:$BM$4,6,FALSE))))</f>
        <v/>
      </c>
      <c r="G167" s="148" t="s">
        <v>596</v>
      </c>
      <c r="H167" s="149" t="str">
        <f>IF(B166="","",IF(ISNA(VLOOKUP(B166,Tables!$BS$2:$BX$4,6,FALSE)),"",IF(VLOOKUP(B166,Tables!$BS$2:$BX$4,6,FALSE)="Not Applicable","",VLOOKUP(B166,Tables!$BS$2:$BX$4,6,FALSE))))</f>
        <v/>
      </c>
      <c r="I167" s="334"/>
      <c r="J167" s="335"/>
      <c r="K167" s="336"/>
      <c r="M167" s="352"/>
    </row>
    <row r="168" spans="1:13" x14ac:dyDescent="0.5">
      <c r="C168" s="311"/>
      <c r="D168" s="80"/>
      <c r="E168" s="147" t="str">
        <f>$E$12</f>
        <v>Formal Observation 2:</v>
      </c>
      <c r="F168" s="146" t="str">
        <f>IF(B166="","",IF(ISNA(VLOOKUP(B166,Tables!$BH$5:$BM$7,6,FALSE)),"",IF(VLOOKUP(B166,Tables!$BH$5:$BM$7,6,FALSE)="Not Applicable","",VLOOKUP(B166,Tables!$BH$5:$BM157,6,FALSE))))</f>
        <v/>
      </c>
      <c r="G168" s="148" t="s">
        <v>597</v>
      </c>
      <c r="H168" s="149" t="str">
        <f>IF(B166="","",IF(ISNA(VLOOKUP(B166,Tables!$BS$5:$BX$7,6,FALSE)),"",IF(VLOOKUP(B166,Tables!$BS$5:$BX$7,6,FALSE)="Not Applicable","",VLOOKUP(B166,Tables!$BS$5:$BX$7,6,FALSE))))</f>
        <v/>
      </c>
      <c r="I168" s="337"/>
      <c r="J168" s="338"/>
      <c r="K168" s="339"/>
      <c r="M168" s="352"/>
    </row>
    <row r="169" spans="1:13" x14ac:dyDescent="0.5">
      <c r="C169" s="312"/>
      <c r="D169" s="81"/>
      <c r="E169" s="147" t="str">
        <f>$E$13</f>
        <v>Formal Observation 3:</v>
      </c>
      <c r="F169" s="146" t="str">
        <f>IF(B166="","",IF(ISNA(VLOOKUP(B166,Tables!$BH$8:$BM$10,6,FALSE)),"",IF(VLOOKUP(B166,Tables!$BH$8:$BM$10,6,FALSE)="Not Applicable","",VLOOKUP(B166,Tables!$BH$8:$BM$10,6,FALSE))))</f>
        <v/>
      </c>
      <c r="G169" s="148" t="s">
        <v>594</v>
      </c>
      <c r="H169" s="149" t="str">
        <f>IF(B166="","",IF(ISNA(VLOOKUP(B166,Tables!$BS$8:$BX$10,6,FALSE)),"",IF(VLOOKUP(B166,Tables!$BS$8:$BX$10,6,FALSE)="Not Applicable","",VLOOKUP(B166,Tables!$BS$8:$BX$10,6,FALSE))))</f>
        <v/>
      </c>
      <c r="I169" s="340"/>
      <c r="J169" s="341"/>
      <c r="K169" s="342"/>
      <c r="M169" s="164"/>
    </row>
    <row r="170" spans="1:13" ht="3" customHeight="1" x14ac:dyDescent="0.5">
      <c r="C170" s="119"/>
      <c r="D170" s="120"/>
      <c r="E170" s="120"/>
      <c r="F170" s="120"/>
      <c r="G170" s="120"/>
      <c r="H170" s="120"/>
      <c r="I170" s="120"/>
      <c r="J170" s="120"/>
      <c r="K170" s="120"/>
      <c r="M170" s="73"/>
    </row>
    <row r="171" spans="1:13" ht="13.25" customHeight="1" x14ac:dyDescent="0.5">
      <c r="C171" s="316" t="s">
        <v>579</v>
      </c>
      <c r="D171" s="317"/>
      <c r="E171" s="317"/>
      <c r="F171" s="317"/>
      <c r="G171" s="317"/>
      <c r="H171" s="318"/>
      <c r="I171" s="83">
        <f>COUNTA(J136:J169)</f>
        <v>0</v>
      </c>
      <c r="J171" s="83"/>
      <c r="K171" s="83">
        <f>SUM(K136,K141,K146,K151,K156,K161,K166)</f>
        <v>0</v>
      </c>
      <c r="M171" s="68"/>
    </row>
    <row r="172" spans="1:13" ht="13.25" customHeight="1" x14ac:dyDescent="0.5">
      <c r="C172" s="346" t="str">
        <f>CONCATENATE(C134," ","Rating Average")</f>
        <v>Curriculum, Instruction, and Assessment Rating Average</v>
      </c>
      <c r="D172" s="346"/>
      <c r="E172" s="346"/>
      <c r="F172" s="346"/>
      <c r="G172" s="346"/>
      <c r="H172" s="346"/>
      <c r="I172" s="121">
        <f>IFERROR(K171/I171,0)</f>
        <v>0</v>
      </c>
      <c r="J172" s="333" t="str">
        <f>IF(I171="","",IF(I172=0,"",IF(I172&gt;='Eval Info &amp; Rankings'!$F$39,"Excellent",IF(I172&gt;='Eval Info &amp; Rankings'!$F$40,"Proficient",IF(I172&gt;='Eval Info &amp; Rankings'!$F$41,"Needs Improvement",IF(I172&gt;=0,"Unsatisfactory",""))))))</f>
        <v/>
      </c>
      <c r="K172" s="333"/>
      <c r="M172" s="68"/>
    </row>
    <row r="173" spans="1:13" ht="3" customHeight="1" x14ac:dyDescent="0.5">
      <c r="C173" s="119"/>
      <c r="D173" s="120"/>
      <c r="E173" s="120"/>
      <c r="F173" s="120"/>
      <c r="G173" s="120"/>
      <c r="H173" s="120"/>
      <c r="I173" s="120"/>
      <c r="J173" s="120"/>
      <c r="K173" s="120"/>
      <c r="M173" s="73"/>
    </row>
    <row r="174" spans="1:13" ht="125" customHeight="1" x14ac:dyDescent="0.5">
      <c r="C174" s="209" t="s">
        <v>841</v>
      </c>
      <c r="D174" s="208"/>
      <c r="E174" s="307" t="s">
        <v>840</v>
      </c>
      <c r="F174" s="308"/>
      <c r="G174" s="308"/>
      <c r="H174" s="308"/>
      <c r="I174" s="308"/>
      <c r="J174" s="308"/>
      <c r="K174" s="309"/>
      <c r="M174" s="73"/>
    </row>
    <row r="175" spans="1:13" ht="3" customHeight="1" x14ac:dyDescent="0.5">
      <c r="C175" s="119"/>
      <c r="D175" s="120"/>
      <c r="E175" s="120"/>
      <c r="F175" s="120"/>
      <c r="G175" s="120"/>
      <c r="H175" s="120"/>
      <c r="I175" s="120"/>
      <c r="J175" s="120"/>
      <c r="K175" s="120"/>
      <c r="M175" s="73"/>
    </row>
    <row r="176" spans="1:13" ht="13.25" customHeight="1" x14ac:dyDescent="0.5">
      <c r="C176" s="304" t="s">
        <v>404</v>
      </c>
      <c r="D176" s="305"/>
      <c r="E176" s="305"/>
      <c r="F176" s="305"/>
      <c r="G176" s="305"/>
      <c r="H176" s="305"/>
      <c r="I176" s="305"/>
      <c r="J176" s="305"/>
      <c r="K176" s="306"/>
      <c r="M176" s="68"/>
    </row>
    <row r="177" spans="1:13" ht="26" x14ac:dyDescent="0.45">
      <c r="C177" s="74" t="s">
        <v>125</v>
      </c>
      <c r="D177" s="75" t="s">
        <v>616</v>
      </c>
      <c r="E177" s="357" t="s">
        <v>129</v>
      </c>
      <c r="F177" s="357"/>
      <c r="G177" s="357"/>
      <c r="H177" s="357"/>
      <c r="I177" s="74" t="s">
        <v>612</v>
      </c>
      <c r="J177" s="74" t="s">
        <v>588</v>
      </c>
      <c r="K177" s="74" t="s">
        <v>589</v>
      </c>
      <c r="M177" s="68"/>
    </row>
    <row r="178" spans="1:13" ht="31.25" customHeight="1" x14ac:dyDescent="0.5">
      <c r="A178" s="68" t="str">
        <f t="shared" si="2"/>
        <v>PSEL.V.A - Build and maintain a safe, caring, and healthy sch</v>
      </c>
      <c r="B178" s="68" t="str">
        <f>LEFT(A178,50)</f>
        <v xml:space="preserve">PSEL.V.A - Build and maintain a safe, caring, and </v>
      </c>
      <c r="C178" s="310" t="s">
        <v>347</v>
      </c>
      <c r="D178" s="77" t="str">
        <f>LEFT(E178,240)</f>
        <v>Build and maintain a safe, caring, and healthy school environment that meets that the academic, social, emotional, and physical needs of each student.</v>
      </c>
      <c r="E178" s="313" t="s">
        <v>80</v>
      </c>
      <c r="F178" s="314"/>
      <c r="G178" s="314"/>
      <c r="H178" s="315"/>
      <c r="I178" s="78" t="str">
        <f>IF(C178="","",IF(VLOOKUP(C178,'Indicator Selection'!$C$7:$G$135,5,FALSE)="","",VLOOKUP(C178,'Indicator Selection'!$C$7:$G$135,5,FALSE)))</f>
        <v>No</v>
      </c>
      <c r="J178" s="222"/>
      <c r="K178" s="79" t="str">
        <f>IF(J178="","",IF(J178="Distinguished",4,IF(J178="Excellent",4,IF(J178="Proficient",3,IF(J178="Basic",2,IF(J178="Needs Improvement",2,IF(J178="Unsatisfactory",1,"NA")))))))</f>
        <v/>
      </c>
      <c r="M178" s="352" t="str">
        <f>IF(AND(I178="Yes",J178=""),"Select Rating",IF(I178="Yes","",IF(J178="Select Basic or Needs Improvement","Select Basic or Needs Improvement for Professional Practice Rating on worksheet titled Eval Info &amp; Rankings.",IF(J178="Select Distinguished or Excellent","Select Distinguished or Excellent for Professional Practice Rating on worksheet titled Eval Info &amp; Rankings.",IF(AND(I178="No",J178="Distinguished"),"Indicator not selected on indicator selection worksheet. Notify administrator that this indicator will be included.",IF(AND(I178="No",J178="Excellent"),"Indicator not selected on indicator selection worksheet. Notify administrator that this indicator will be included.",IF(AND(I178="No",J178="Proficient"),"Indicator not selected on indicator selection worksheet. Notify administrator that this indicator will be included.",IF(AND(I178="No",J178="Basic"),"Indicator not selected on indicator selection worksheet. Notify administrator that this indicator will be included.",IF(AND(I178="No",J178="Needs Improvement"),"Indicator not selected on indicator selection worksheet. Notify administrator that this indicator will be included.",IF(AND(I178="No",J178="Unsatisfactory"),"Indicator not selected on indicator selection worksheet. Notify administrator that this indicator will be included.",IF(AND(I178="Yes",J178=""),"Select Rating",IF(J178="Not Applicable","",IF((ISNUMBER(SEARCH("Excellent",F179))),"Indicator not selected on indicator selection worksheet. Notify administrator that this indicator will be included.",IF((ISNUMBER(SEARCH("Distinguished",F179))),"Indicator not selected on indicator selection worksheet. Notify administrator that this indicator will be included.",IF((ISNUMBER(SEARCH("Proficient",F179))),"Indicator not selected on indicator selection worksheet. Notify administrator that this indicator will be included.",IF((ISNUMBER(SEARCH("Basic",F179))),"Indicator not selected on indicator selection worksheet. Notify administrator that this indicator will be included.",IF((ISNUMBER(SEARCH("Needs Improvement",F179))),"Indicator not selected on indicator selection worksheet. Notify administrator that this indicator will be included.",IF((ISNUMBER(SEARCH("Unsatisfactory",F179))),"Indicator not selected on indicator selection worksheet. Notify administrator that this indicator will be included.",IF((ISNUMBER(SEARCH("Excellent",F180))),"Indicator not selected on indicator selection worksheet. Notify administrator that this indicator will be included.",IF((ISNUMBER(SEARCH("Distinguished",F180))),"Indicator not selected on indicator selection worksheet. Notify administrator that this indicator will be included.",IF((ISNUMBER(SEARCH("Proficient",F180))),"Indicator not selected on indicator selection worksheet. Notify administrator that this indicator will be included.",IF((ISNUMBER(SEARCH("Basic",F180))),"Indicator not selected on indicator selection worksheet. Notify administrator that this indicator will be included.",IF((ISNUMBER(SEARCH("Needs Improvement",F180))),"Indicator not selected on indicator selection worksheet. Notify administrator that this indicator will be included.",IF((ISNUMBER(SEARCH("Unsatisfactory",F180))),"Indicator not selected on indicator selection worksheet. Notify administrator that this indicator will be included.",IF((ISNUMBER(SEARCH("Excellent",F181))),"Indicator not selected on indicator selection worksheet. Notify administrator that this indicator will be included.",IF((ISNUMBER(SEARCH("Distinguished",F181))),"Indicator not selected on indicator selection worksheet. Notify administrator that this indicator will be included.",IF((ISNUMBER(SEARCH("Proficient",F181))),"Indicator not selected on indicator selection worksheet. Notify administrator that this indicator will be included.",IF((ISNUMBER(SEARCH("Basic",F181))),"Indicator not selected on indicator selection worksheet. Notify administrator that this indicator will be included.",IF((ISNUMBER(SEARCH("Needs Improvement",F328))),"Indicator not selected on indicator selection worksheet. Notify administrator that this indicator will be included.",IF((ISNUMBER(SEARCH("Unsatisfactory",F181))),"Indicator not selected on indicator selection worksheet. Notify administrator that this indicator will be included.",IF((ISNUMBER(SEARCH("Excellent",H179))),"Indicator not selected on indicator selection worksheet. Notify administrator that this indicator will be included.",IF((ISNUMBER(SEARCH("Distinguished",H179))),"Indicator not selected on indicator selection worksheet. Notify administrator that this indicator will be included.",IF((ISNUMBER(SEARCH("Proficient",H179))),"Indicator not selected on indicator selection worksheet. Notify administrator that this indicator will be included.",IF((ISNUMBER(SEARCH("Basic",H179))),"Indicator not selected on indicator selection worksheet. Notify administrator that this indicator will be included.",IF((ISNUMBER(SEARCH("Needs Improvement",H179))),"Indicator not selected on indicator selection worksheet. Notify administrator that this indicator will be included.",IF((ISNUMBER(SEARCH("Unsatisfactory",H179))),"Indicator not selected on indicator selection worksheet. Notify administrator that this indicator will be included.",IF((ISNUMBER(SEARCH("Excellent",H180))),"Indicator not selected on indicator selection worksheet. Notify administrator that this indicator will be included.",IF((ISNUMBER(SEARCH("Distinguished",H180))),"Indicator not selected on indicator selection worksheet. Notify administrator that this indicator will be included.",IF((ISNUMBER(SEARCH("Proficient",H180))),"Indicator not selected on indicator selection worksheet. Notify administrator that this indicator will be included.",IF((ISNUMBER(SEARCH("Basic",H180))),"Indicator not selected on indicator selection worksheet. Notify administrator that this indicator will be included.",IF((ISNUMBER(SEARCH("Needs Improvement",H180))),"Indicator not selected on indicator selection worksheet. Notify administrator that this indicator will be included.",IF((ISNUMBER(SEARCH("Unsatisfactory",H180))),"Indicator not selected on indicator selection worksheet. Notify administrator that this indicator will be included.",IF((ISNUMBER(SEARCH("Proficient",H181))),"Indicator not selected on indicator selection worksheet. Notify administrator that this indicator will be included.",IF((ISNUMBER(SEARCH("Basic",H181))),"Indicator not selected on indicator selection worksheet. Notify administrator that this indicator will be included.",IF((ISNUMBER(SEARCH("Needs Improvement",H181))),"Indicator not selected on indicator selection worksheet. Notify administrator that this indicator will be included.",IF((ISNUMBER(SEARCH("Unsatisfactory",H181))),"Indicator not selected on indicator selection worksheet. Notify administrator that this indicator will be included.",""))))))))))))))))))))))))))))))))))))))))))))))</f>
        <v/>
      </c>
    </row>
    <row r="179" spans="1:13" x14ac:dyDescent="0.5">
      <c r="C179" s="311"/>
      <c r="D179" s="80"/>
      <c r="E179" s="147" t="str">
        <f>$E$11</f>
        <v>Formal Observation 1:</v>
      </c>
      <c r="F179" s="146" t="str">
        <f>IF(B178="","",IF(ISNA(VLOOKUP(B178,Tables!$BH$2:$BM$4,6,FALSE)),"",IF(VLOOKUP(B178,Tables!$BH$2:$BM$4,6,FALSE)="Not Applicable","",VLOOKUP(B178,Tables!$BH$2:$BM$4,6,FALSE))))</f>
        <v/>
      </c>
      <c r="G179" s="148" t="s">
        <v>596</v>
      </c>
      <c r="H179" s="149" t="str">
        <f>IF(B178="","",IF(ISNA(VLOOKUP(B178,Tables!$BS$2:$BX$4,6,FALSE)),"",IF(VLOOKUP(B178,Tables!$BS$2:$BX$4,6,FALSE)="Not Applicable","",VLOOKUP(B178,Tables!$BS$2:$BX$4,6,FALSE))))</f>
        <v/>
      </c>
      <c r="I179" s="334"/>
      <c r="J179" s="335"/>
      <c r="K179" s="336"/>
      <c r="M179" s="352"/>
    </row>
    <row r="180" spans="1:13" x14ac:dyDescent="0.5">
      <c r="C180" s="311"/>
      <c r="D180" s="80"/>
      <c r="E180" s="147" t="str">
        <f>$E$12</f>
        <v>Formal Observation 2:</v>
      </c>
      <c r="F180" s="146" t="str">
        <f>IF(B178="","",IF(ISNA(VLOOKUP(B178,Tables!$BH$5:$BM$7,6,FALSE)),"",IF(VLOOKUP(B178,Tables!$BH$5:$BM$7,6,FALSE)="Not Applicable","",VLOOKUP(B178,Tables!$BH$5:$BM167,6,FALSE))))</f>
        <v/>
      </c>
      <c r="G180" s="148" t="s">
        <v>597</v>
      </c>
      <c r="H180" s="149" t="str">
        <f>IF(B178="","",IF(ISNA(VLOOKUP(B178,Tables!$BS$5:$BX$7,6,FALSE)),"",IF(VLOOKUP(B178,Tables!$BS$5:$BX$7,6,FALSE)="Not Applicable","",VLOOKUP(B178,Tables!$BS$5:$BX$7,6,FALSE))))</f>
        <v/>
      </c>
      <c r="I180" s="337"/>
      <c r="J180" s="338"/>
      <c r="K180" s="339"/>
      <c r="M180" s="352"/>
    </row>
    <row r="181" spans="1:13" x14ac:dyDescent="0.5">
      <c r="C181" s="312"/>
      <c r="D181" s="81"/>
      <c r="E181" s="147" t="str">
        <f>$E$13</f>
        <v>Formal Observation 3:</v>
      </c>
      <c r="F181" s="146" t="str">
        <f>IF(B178="","",IF(ISNA(VLOOKUP(B178,Tables!$BH$8:$BM$10,6,FALSE)),"",IF(VLOOKUP(B178,Tables!$BH$8:$BM$10,6,FALSE)="Not Applicable","",VLOOKUP(B178,Tables!$BH$8:$BM$10,6,FALSE))))</f>
        <v/>
      </c>
      <c r="G181" s="148" t="s">
        <v>594</v>
      </c>
      <c r="H181" s="149" t="str">
        <f>IF(B178="","",IF(ISNA(VLOOKUP(B178,Tables!$BS$8:$BX$10,6,FALSE)),"",IF(VLOOKUP(B178,Tables!$BS$8:$BX$10,6,FALSE)="Not Applicable","",VLOOKUP(B178,Tables!$BS$8:$BX$10,6,FALSE))))</f>
        <v/>
      </c>
      <c r="I181" s="340"/>
      <c r="J181" s="341"/>
      <c r="K181" s="342"/>
      <c r="M181" s="164"/>
    </row>
    <row r="182" spans="1:13" ht="3" customHeight="1" x14ac:dyDescent="0.5">
      <c r="C182" s="119"/>
      <c r="D182" s="120"/>
      <c r="E182" s="120"/>
      <c r="F182" s="120"/>
      <c r="G182" s="120"/>
      <c r="H182" s="120"/>
      <c r="I182" s="120"/>
      <c r="J182" s="120"/>
      <c r="K182" s="120"/>
      <c r="M182" s="73"/>
    </row>
    <row r="183" spans="1:13" ht="47" customHeight="1" x14ac:dyDescent="0.5">
      <c r="A183" s="68" t="str">
        <f t="shared" si="2"/>
        <v>PSEL.V.B - Create and sustain a school environment in which e</v>
      </c>
      <c r="B183" s="68" t="str">
        <f>LEFT(A183,50)</f>
        <v>PSEL.V.B - Create and sustain a school environment</v>
      </c>
      <c r="C183" s="310" t="s">
        <v>348</v>
      </c>
      <c r="D183" s="77" t="str">
        <f>LEFT(E183,240)</f>
        <v>Create and sustain a school environment in which each student is known, accepted and valued, trusted and respected, cared for, and encouraged to be an active and responsible member of the school community.</v>
      </c>
      <c r="E183" s="313" t="s">
        <v>81</v>
      </c>
      <c r="F183" s="314"/>
      <c r="G183" s="314"/>
      <c r="H183" s="315"/>
      <c r="I183" s="78" t="str">
        <f>IF(C183="","",IF(VLOOKUP(C183,'Indicator Selection'!$C$7:$G$135,5,FALSE)="","",VLOOKUP(C183,'Indicator Selection'!$C$7:$G$135,5,FALSE)))</f>
        <v>No</v>
      </c>
      <c r="J183" s="222"/>
      <c r="K183" s="79" t="str">
        <f>IF(J183="","",IF(J183="Distinguished",4,IF(J183="Excellent",4,IF(J183="Proficient",3,IF(J183="Basic",2,IF(J183="Needs Improvement",2,IF(J183="Unsatisfactory",1,"NA")))))))</f>
        <v/>
      </c>
      <c r="M183" s="352" t="str">
        <f>IF(AND(I183="Yes",J183=""),"Select Rating",IF(I183="Yes","",IF(J183="Select Basic or Needs Improvement","Select Basic or Needs Improvement for Professional Practice Rating on worksheet titled Eval Info &amp; Rankings.",IF(J183="Select Distinguished or Excellent","Select Distinguished or Excellent for Professional Practice Rating on worksheet titled Eval Info &amp; Rankings.",IF(AND(I183="No",J183="Distinguished"),"Indicator not selected on indicator selection worksheet. Notify administrator that this indicator will be included.",IF(AND(I183="No",J183="Excellent"),"Indicator not selected on indicator selection worksheet. Notify administrator that this indicator will be included.",IF(AND(I183="No",J183="Proficient"),"Indicator not selected on indicator selection worksheet. Notify administrator that this indicator will be included.",IF(AND(I183="No",J183="Basic"),"Indicator not selected on indicator selection worksheet. Notify administrator that this indicator will be included.",IF(AND(I183="No",J183="Needs Improvement"),"Indicator not selected on indicator selection worksheet. Notify administrator that this indicator will be included.",IF(AND(I183="No",J183="Unsatisfactory"),"Indicator not selected on indicator selection worksheet. Notify administrator that this indicator will be included.",IF(AND(I183="Yes",J183=""),"Select Rating",IF(J183="Not Applicable","",IF((ISNUMBER(SEARCH("Excellent",F184))),"Indicator not selected on indicator selection worksheet. Notify administrator that this indicator will be included.",IF((ISNUMBER(SEARCH("Distinguished",F184))),"Indicator not selected on indicator selection worksheet. Notify administrator that this indicator will be included.",IF((ISNUMBER(SEARCH("Proficient",F184))),"Indicator not selected on indicator selection worksheet. Notify administrator that this indicator will be included.",IF((ISNUMBER(SEARCH("Basic",F184))),"Indicator not selected on indicator selection worksheet. Notify administrator that this indicator will be included.",IF((ISNUMBER(SEARCH("Needs Improvement",F184))),"Indicator not selected on indicator selection worksheet. Notify administrator that this indicator will be included.",IF((ISNUMBER(SEARCH("Unsatisfactory",F184))),"Indicator not selected on indicator selection worksheet. Notify administrator that this indicator will be included.",IF((ISNUMBER(SEARCH("Excellent",F185))),"Indicator not selected on indicator selection worksheet. Notify administrator that this indicator will be included.",IF((ISNUMBER(SEARCH("Distinguished",F185))),"Indicator not selected on indicator selection worksheet. Notify administrator that this indicator will be included.",IF((ISNUMBER(SEARCH("Proficient",F185))),"Indicator not selected on indicator selection worksheet. Notify administrator that this indicator will be included.",IF((ISNUMBER(SEARCH("Basic",F185))),"Indicator not selected on indicator selection worksheet. Notify administrator that this indicator will be included.",IF((ISNUMBER(SEARCH("Needs Improvement",F185))),"Indicator not selected on indicator selection worksheet. Notify administrator that this indicator will be included.",IF((ISNUMBER(SEARCH("Unsatisfactory",F185))),"Indicator not selected on indicator selection worksheet. Notify administrator that this indicator will be included.",IF((ISNUMBER(SEARCH("Excellent",F186))),"Indicator not selected on indicator selection worksheet. Notify administrator that this indicator will be included.",IF((ISNUMBER(SEARCH("Distinguished",F186))),"Indicator not selected on indicator selection worksheet. Notify administrator that this indicator will be included.",IF((ISNUMBER(SEARCH("Proficient",F186))),"Indicator not selected on indicator selection worksheet. Notify administrator that this indicator will be included.",IF((ISNUMBER(SEARCH("Basic",F186))),"Indicator not selected on indicator selection worksheet. Notify administrator that this indicator will be included.",IF((ISNUMBER(SEARCH("Needs Improvement",F333))),"Indicator not selected on indicator selection worksheet. Notify administrator that this indicator will be included.",IF((ISNUMBER(SEARCH("Unsatisfactory",F186))),"Indicator not selected on indicator selection worksheet. Notify administrator that this indicator will be included.",IF((ISNUMBER(SEARCH("Excellent",H184))),"Indicator not selected on indicator selection worksheet. Notify administrator that this indicator will be included.",IF((ISNUMBER(SEARCH("Distinguished",H184))),"Indicator not selected on indicator selection worksheet. Notify administrator that this indicator will be included.",IF((ISNUMBER(SEARCH("Proficient",H184))),"Indicator not selected on indicator selection worksheet. Notify administrator that this indicator will be included.",IF((ISNUMBER(SEARCH("Basic",H184))),"Indicator not selected on indicator selection worksheet. Notify administrator that this indicator will be included.",IF((ISNUMBER(SEARCH("Needs Improvement",H184))),"Indicator not selected on indicator selection worksheet. Notify administrator that this indicator will be included.",IF((ISNUMBER(SEARCH("Unsatisfactory",H184))),"Indicator not selected on indicator selection worksheet. Notify administrator that this indicator will be included.",IF((ISNUMBER(SEARCH("Excellent",H185))),"Indicator not selected on indicator selection worksheet. Notify administrator that this indicator will be included.",IF((ISNUMBER(SEARCH("Distinguished",H185))),"Indicator not selected on indicator selection worksheet. Notify administrator that this indicator will be included.",IF((ISNUMBER(SEARCH("Proficient",H185))),"Indicator not selected on indicator selection worksheet. Notify administrator that this indicator will be included.",IF((ISNUMBER(SEARCH("Basic",H185))),"Indicator not selected on indicator selection worksheet. Notify administrator that this indicator will be included.",IF((ISNUMBER(SEARCH("Needs Improvement",H185))),"Indicator not selected on indicator selection worksheet. Notify administrator that this indicator will be included.",IF((ISNUMBER(SEARCH("Unsatisfactory",H185))),"Indicator not selected on indicator selection worksheet. Notify administrator that this indicator will be included.",IF((ISNUMBER(SEARCH("Proficient",H186))),"Indicator not selected on indicator selection worksheet. Notify administrator that this indicator will be included.",IF((ISNUMBER(SEARCH("Basic",H186))),"Indicator not selected on indicator selection worksheet. Notify administrator that this indicator will be included.",IF((ISNUMBER(SEARCH("Needs Improvement",H186))),"Indicator not selected on indicator selection worksheet. Notify administrator that this indicator will be included.",IF((ISNUMBER(SEARCH("Unsatisfactory",H186))),"Indicator not selected on indicator selection worksheet. Notify administrator that this indicator will be included.",""))))))))))))))))))))))))))))))))))))))))))))))</f>
        <v/>
      </c>
    </row>
    <row r="184" spans="1:13" x14ac:dyDescent="0.5">
      <c r="C184" s="311"/>
      <c r="D184" s="80"/>
      <c r="E184" s="147" t="str">
        <f>$E$11</f>
        <v>Formal Observation 1:</v>
      </c>
      <c r="F184" s="146" t="str">
        <f>IF(B183="","",IF(ISNA(VLOOKUP(B183,Tables!$BH$2:$BM$4,6,FALSE)),"",IF(VLOOKUP(B183,Tables!$BH$2:$BM$4,6,FALSE)="Not Applicable","",VLOOKUP(B183,Tables!$BH$2:$BM$4,6,FALSE))))</f>
        <v/>
      </c>
      <c r="G184" s="148" t="s">
        <v>596</v>
      </c>
      <c r="H184" s="149" t="str">
        <f>IF(B183="","",IF(ISNA(VLOOKUP(B183,Tables!$BS$2:$BX$4,6,FALSE)),"",IF(VLOOKUP(B183,Tables!$BS$2:$BX$4,6,FALSE)="Not Applicable","",VLOOKUP(B183,Tables!$BS$2:$BX$4,6,FALSE))))</f>
        <v/>
      </c>
      <c r="I184" s="334"/>
      <c r="J184" s="335"/>
      <c r="K184" s="336"/>
      <c r="M184" s="352"/>
    </row>
    <row r="185" spans="1:13" x14ac:dyDescent="0.5">
      <c r="C185" s="311"/>
      <c r="D185" s="80"/>
      <c r="E185" s="147" t="str">
        <f>$E$12</f>
        <v>Formal Observation 2:</v>
      </c>
      <c r="F185" s="146" t="str">
        <f>IF(B183="","",IF(ISNA(VLOOKUP(B183,Tables!$BH$5:$BM$7,6,FALSE)),"",IF(VLOOKUP(B183,Tables!$BH$5:$BM$7,6,FALSE)="Not Applicable","",VLOOKUP(B183,Tables!$BH$5:$BM172,6,FALSE))))</f>
        <v/>
      </c>
      <c r="G185" s="148" t="s">
        <v>597</v>
      </c>
      <c r="H185" s="149" t="str">
        <f>IF(B183="","",IF(ISNA(VLOOKUP(B183,Tables!$BS$5:$BX$7,6,FALSE)),"",IF(VLOOKUP(B183,Tables!$BS$5:$BX$7,6,FALSE)="Not Applicable","",VLOOKUP(B183,Tables!$BS$5:$BX$7,6,FALSE))))</f>
        <v/>
      </c>
      <c r="I185" s="337"/>
      <c r="J185" s="338"/>
      <c r="K185" s="339"/>
      <c r="M185" s="352"/>
    </row>
    <row r="186" spans="1:13" x14ac:dyDescent="0.5">
      <c r="C186" s="312"/>
      <c r="D186" s="81"/>
      <c r="E186" s="147" t="str">
        <f>$E$13</f>
        <v>Formal Observation 3:</v>
      </c>
      <c r="F186" s="146" t="str">
        <f>IF(B183="","",IF(ISNA(VLOOKUP(B183,Tables!$BH$8:$BM$10,6,FALSE)),"",IF(VLOOKUP(B183,Tables!$BH$8:$BM$10,6,FALSE)="Not Applicable","",VLOOKUP(B183,Tables!$BH$8:$BM$10,6,FALSE))))</f>
        <v/>
      </c>
      <c r="G186" s="148" t="s">
        <v>594</v>
      </c>
      <c r="H186" s="149" t="str">
        <f>IF(B183="","",IF(ISNA(VLOOKUP(B183,Tables!$BS$8:$BX$10,6,FALSE)),"",IF(VLOOKUP(B183,Tables!$BS$8:$BX$10,6,FALSE)="Not Applicable","",VLOOKUP(B183,Tables!$BS$8:$BX$10,6,FALSE))))</f>
        <v/>
      </c>
      <c r="I186" s="340"/>
      <c r="J186" s="341"/>
      <c r="K186" s="342"/>
      <c r="M186" s="164"/>
    </row>
    <row r="187" spans="1:13" ht="3" customHeight="1" x14ac:dyDescent="0.5">
      <c r="C187" s="119"/>
      <c r="D187" s="120"/>
      <c r="E187" s="120"/>
      <c r="F187" s="120"/>
      <c r="G187" s="120"/>
      <c r="H187" s="120"/>
      <c r="I187" s="120"/>
      <c r="J187" s="120"/>
      <c r="K187" s="120"/>
      <c r="M187" s="73"/>
    </row>
    <row r="188" spans="1:13" ht="47" customHeight="1" x14ac:dyDescent="0.5">
      <c r="A188" s="68" t="str">
        <f t="shared" si="2"/>
        <v>PSEL.V.C - Provide coherent systems of academic and social su</v>
      </c>
      <c r="B188" s="68" t="str">
        <f>LEFT(A188,50)</f>
        <v>PSEL.V.C - Provide coherent systems of academic an</v>
      </c>
      <c r="C188" s="310" t="s">
        <v>349</v>
      </c>
      <c r="D188" s="77" t="str">
        <f>LEFT(E188,240)</f>
        <v>Provide coherent systems of academic and social supports, services, extracurricular activities, and accommodations to meet the range of learning needs of each student.</v>
      </c>
      <c r="E188" s="313" t="s">
        <v>82</v>
      </c>
      <c r="F188" s="314"/>
      <c r="G188" s="314"/>
      <c r="H188" s="315"/>
      <c r="I188" s="78" t="str">
        <f>IF(C188="","",IF(VLOOKUP(C188,'Indicator Selection'!$C$7:$G$135,5,FALSE)="","",VLOOKUP(C188,'Indicator Selection'!$C$7:$G$135,5,FALSE)))</f>
        <v>No</v>
      </c>
      <c r="J188" s="222"/>
      <c r="K188" s="79" t="str">
        <f>IF(J188="","",IF(J188="Distinguished",4,IF(J188="Excellent",4,IF(J188="Proficient",3,IF(J188="Basic",2,IF(J188="Needs Improvement",2,IF(J188="Unsatisfactory",1,"NA")))))))</f>
        <v/>
      </c>
      <c r="M188" s="352" t="str">
        <f>IF(AND(I188="Yes",J188=""),"Select Rating",IF(I188="Yes","",IF(J188="Select Basic or Needs Improvement","Select Basic or Needs Improvement for Professional Practice Rating on worksheet titled Eval Info &amp; Rankings.",IF(J188="Select Distinguished or Excellent","Select Distinguished or Excellent for Professional Practice Rating on worksheet titled Eval Info &amp; Rankings.",IF(AND(I188="No",J188="Distinguished"),"Indicator not selected on indicator selection worksheet. Notify administrator that this indicator will be included.",IF(AND(I188="No",J188="Excellent"),"Indicator not selected on indicator selection worksheet. Notify administrator that this indicator will be included.",IF(AND(I188="No",J188="Proficient"),"Indicator not selected on indicator selection worksheet. Notify administrator that this indicator will be included.",IF(AND(I188="No",J188="Basic"),"Indicator not selected on indicator selection worksheet. Notify administrator that this indicator will be included.",IF(AND(I188="No",J188="Needs Improvement"),"Indicator not selected on indicator selection worksheet. Notify administrator that this indicator will be included.",IF(AND(I188="No",J188="Unsatisfactory"),"Indicator not selected on indicator selection worksheet. Notify administrator that this indicator will be included.",IF(AND(I188="Yes",J188=""),"Select Rating",IF(J188="Not Applicable","",IF((ISNUMBER(SEARCH("Excellent",F189))),"Indicator not selected on indicator selection worksheet. Notify administrator that this indicator will be included.",IF((ISNUMBER(SEARCH("Distinguished",F189))),"Indicator not selected on indicator selection worksheet. Notify administrator that this indicator will be included.",IF((ISNUMBER(SEARCH("Proficient",F189))),"Indicator not selected on indicator selection worksheet. Notify administrator that this indicator will be included.",IF((ISNUMBER(SEARCH("Basic",F189))),"Indicator not selected on indicator selection worksheet. Notify administrator that this indicator will be included.",IF((ISNUMBER(SEARCH("Needs Improvement",F189))),"Indicator not selected on indicator selection worksheet. Notify administrator that this indicator will be included.",IF((ISNUMBER(SEARCH("Unsatisfactory",F189))),"Indicator not selected on indicator selection worksheet. Notify administrator that this indicator will be included.",IF((ISNUMBER(SEARCH("Excellent",F190))),"Indicator not selected on indicator selection worksheet. Notify administrator that this indicator will be included.",IF((ISNUMBER(SEARCH("Distinguished",F190))),"Indicator not selected on indicator selection worksheet. Notify administrator that this indicator will be included.",IF((ISNUMBER(SEARCH("Proficient",F190))),"Indicator not selected on indicator selection worksheet. Notify administrator that this indicator will be included.",IF((ISNUMBER(SEARCH("Basic",F190))),"Indicator not selected on indicator selection worksheet. Notify administrator that this indicator will be included.",IF((ISNUMBER(SEARCH("Needs Improvement",F190))),"Indicator not selected on indicator selection worksheet. Notify administrator that this indicator will be included.",IF((ISNUMBER(SEARCH("Unsatisfactory",F190))),"Indicator not selected on indicator selection worksheet. Notify administrator that this indicator will be included.",IF((ISNUMBER(SEARCH("Excellent",F191))),"Indicator not selected on indicator selection worksheet. Notify administrator that this indicator will be included.",IF((ISNUMBER(SEARCH("Distinguished",F191))),"Indicator not selected on indicator selection worksheet. Notify administrator that this indicator will be included.",IF((ISNUMBER(SEARCH("Proficient",F191))),"Indicator not selected on indicator selection worksheet. Notify administrator that this indicator will be included.",IF((ISNUMBER(SEARCH("Basic",F191))),"Indicator not selected on indicator selection worksheet. Notify administrator that this indicator will be included.",IF((ISNUMBER(SEARCH("Needs Improvement",F338))),"Indicator not selected on indicator selection worksheet. Notify administrator that this indicator will be included.",IF((ISNUMBER(SEARCH("Unsatisfactory",F191))),"Indicator not selected on indicator selection worksheet. Notify administrator that this indicator will be included.",IF((ISNUMBER(SEARCH("Excellent",H189))),"Indicator not selected on indicator selection worksheet. Notify administrator that this indicator will be included.",IF((ISNUMBER(SEARCH("Distinguished",H189))),"Indicator not selected on indicator selection worksheet. Notify administrator that this indicator will be included.",IF((ISNUMBER(SEARCH("Proficient",H189))),"Indicator not selected on indicator selection worksheet. Notify administrator that this indicator will be included.",IF((ISNUMBER(SEARCH("Basic",H189))),"Indicator not selected on indicator selection worksheet. Notify administrator that this indicator will be included.",IF((ISNUMBER(SEARCH("Needs Improvement",H189))),"Indicator not selected on indicator selection worksheet. Notify administrator that this indicator will be included.",IF((ISNUMBER(SEARCH("Unsatisfactory",H189))),"Indicator not selected on indicator selection worksheet. Notify administrator that this indicator will be included.",IF((ISNUMBER(SEARCH("Excellent",H190))),"Indicator not selected on indicator selection worksheet. Notify administrator that this indicator will be included.",IF((ISNUMBER(SEARCH("Distinguished",H190))),"Indicator not selected on indicator selection worksheet. Notify administrator that this indicator will be included.",IF((ISNUMBER(SEARCH("Proficient",H190))),"Indicator not selected on indicator selection worksheet. Notify administrator that this indicator will be included.",IF((ISNUMBER(SEARCH("Basic",H190))),"Indicator not selected on indicator selection worksheet. Notify administrator that this indicator will be included.",IF((ISNUMBER(SEARCH("Needs Improvement",H190))),"Indicator not selected on indicator selection worksheet. Notify administrator that this indicator will be included.",IF((ISNUMBER(SEARCH("Unsatisfactory",H190))),"Indicator not selected on indicator selection worksheet. Notify administrator that this indicator will be included.",IF((ISNUMBER(SEARCH("Proficient",H191))),"Indicator not selected on indicator selection worksheet. Notify administrator that this indicator will be included.",IF((ISNUMBER(SEARCH("Basic",H191))),"Indicator not selected on indicator selection worksheet. Notify administrator that this indicator will be included.",IF((ISNUMBER(SEARCH("Needs Improvement",H191))),"Indicator not selected on indicator selection worksheet. Notify administrator that this indicator will be included.",IF((ISNUMBER(SEARCH("Unsatisfactory",H191))),"Indicator not selected on indicator selection worksheet. Notify administrator that this indicator will be included.",""))))))))))))))))))))))))))))))))))))))))))))))</f>
        <v/>
      </c>
    </row>
    <row r="189" spans="1:13" x14ac:dyDescent="0.5">
      <c r="C189" s="311"/>
      <c r="D189" s="80"/>
      <c r="E189" s="147" t="str">
        <f>$E$11</f>
        <v>Formal Observation 1:</v>
      </c>
      <c r="F189" s="146" t="str">
        <f>IF(B188="","",IF(ISNA(VLOOKUP(B188,Tables!$BH$2:$BM$4,6,FALSE)),"",IF(VLOOKUP(B188,Tables!$BH$2:$BM$4,6,FALSE)="Not Applicable","",VLOOKUP(B188,Tables!$BH$2:$BM$4,6,FALSE))))</f>
        <v/>
      </c>
      <c r="G189" s="148" t="s">
        <v>596</v>
      </c>
      <c r="H189" s="149" t="str">
        <f>IF(B188="","",IF(ISNA(VLOOKUP(B188,Tables!$BS$2:$BX$4,6,FALSE)),"",IF(VLOOKUP(B188,Tables!$BS$2:$BX$4,6,FALSE)="Not Applicable","",VLOOKUP(B188,Tables!$BS$2:$BX$4,6,FALSE))))</f>
        <v/>
      </c>
      <c r="I189" s="334"/>
      <c r="J189" s="335"/>
      <c r="K189" s="336"/>
      <c r="M189" s="352"/>
    </row>
    <row r="190" spans="1:13" x14ac:dyDescent="0.5">
      <c r="C190" s="311"/>
      <c r="D190" s="80"/>
      <c r="E190" s="147" t="str">
        <f>$E$12</f>
        <v>Formal Observation 2:</v>
      </c>
      <c r="F190" s="146" t="str">
        <f>IF(B188="","",IF(ISNA(VLOOKUP(B188,Tables!$BH$5:$BM$7,6,FALSE)),"",IF(VLOOKUP(B188,Tables!$BH$5:$BM$7,6,FALSE)="Not Applicable","",VLOOKUP(B188,Tables!$BH$5:$BM177,6,FALSE))))</f>
        <v/>
      </c>
      <c r="G190" s="148" t="s">
        <v>597</v>
      </c>
      <c r="H190" s="149" t="str">
        <f>IF(B188="","",IF(ISNA(VLOOKUP(B188,Tables!$BS$5:$BX$7,6,FALSE)),"",IF(VLOOKUP(B188,Tables!$BS$5:$BX$7,6,FALSE)="Not Applicable","",VLOOKUP(B188,Tables!$BS$5:$BX$7,6,FALSE))))</f>
        <v/>
      </c>
      <c r="I190" s="337"/>
      <c r="J190" s="338"/>
      <c r="K190" s="339"/>
      <c r="M190" s="352"/>
    </row>
    <row r="191" spans="1:13" x14ac:dyDescent="0.5">
      <c r="C191" s="312"/>
      <c r="D191" s="81"/>
      <c r="E191" s="147" t="str">
        <f>$E$13</f>
        <v>Formal Observation 3:</v>
      </c>
      <c r="F191" s="146" t="str">
        <f>IF(B188="","",IF(ISNA(VLOOKUP(B188,Tables!$BH$8:$BM$10,6,FALSE)),"",IF(VLOOKUP(B188,Tables!$BH$8:$BM$10,6,FALSE)="Not Applicable","",VLOOKUP(B188,Tables!$BH$8:$BM$10,6,FALSE))))</f>
        <v/>
      </c>
      <c r="G191" s="148" t="s">
        <v>594</v>
      </c>
      <c r="H191" s="149" t="str">
        <f>IF(B188="","",IF(ISNA(VLOOKUP(B188,Tables!$BS$8:$BX$10,6,FALSE)),"",IF(VLOOKUP(B188,Tables!$BS$8:$BX$10,6,FALSE)="Not Applicable","",VLOOKUP(B188,Tables!$BS$8:$BX$10,6,FALSE))))</f>
        <v/>
      </c>
      <c r="I191" s="340"/>
      <c r="J191" s="341"/>
      <c r="K191" s="342"/>
      <c r="M191" s="164"/>
    </row>
    <row r="192" spans="1:13" ht="3" customHeight="1" x14ac:dyDescent="0.5">
      <c r="C192" s="119"/>
      <c r="D192" s="120"/>
      <c r="E192" s="120"/>
      <c r="F192" s="120"/>
      <c r="G192" s="120"/>
      <c r="H192" s="120"/>
      <c r="I192" s="120"/>
      <c r="J192" s="120"/>
      <c r="K192" s="120"/>
      <c r="M192" s="73"/>
    </row>
    <row r="193" spans="1:13" ht="47" customHeight="1" x14ac:dyDescent="0.5">
      <c r="A193" s="68" t="str">
        <f t="shared" si="2"/>
        <v>PSEL.V.D - Promote adult-student, student-peer, and school-co</v>
      </c>
      <c r="B193" s="68" t="str">
        <f>LEFT(A193,50)</f>
        <v>PSEL.V.D - Promote adult-student, student-peer, an</v>
      </c>
      <c r="C193" s="310" t="s">
        <v>350</v>
      </c>
      <c r="D193" s="77" t="str">
        <f>LEFT(E193,240)</f>
        <v>Promote adult-student, student-peer, and school-community relationships that value and support academic learning and positive social and emotional development.</v>
      </c>
      <c r="E193" s="313" t="s">
        <v>83</v>
      </c>
      <c r="F193" s="314"/>
      <c r="G193" s="314"/>
      <c r="H193" s="315"/>
      <c r="I193" s="78" t="str">
        <f>IF(C193="","",IF(VLOOKUP(C193,'Indicator Selection'!$C$7:$G$135,5,FALSE)="","",VLOOKUP(C193,'Indicator Selection'!$C$7:$G$135,5,FALSE)))</f>
        <v>No</v>
      </c>
      <c r="J193" s="222"/>
      <c r="K193" s="79" t="str">
        <f>IF(J193="","",IF(J193="Distinguished",4,IF(J193="Excellent",4,IF(J193="Proficient",3,IF(J193="Basic",2,IF(J193="Needs Improvement",2,IF(J193="Unsatisfactory",1,"NA")))))))</f>
        <v/>
      </c>
      <c r="M193" s="352" t="str">
        <f>IF(AND(I193="Yes",J193=""),"Select Rating",IF(I193="Yes","",IF(J193="Select Basic or Needs Improvement","Select Basic or Needs Improvement for Professional Practice Rating on worksheet titled Eval Info &amp; Rankings.",IF(J193="Select Distinguished or Excellent","Select Distinguished or Excellent for Professional Practice Rating on worksheet titled Eval Info &amp; Rankings.",IF(AND(I193="No",J193="Distinguished"),"Indicator not selected on indicator selection worksheet. Notify administrator that this indicator will be included.",IF(AND(I193="No",J193="Excellent"),"Indicator not selected on indicator selection worksheet. Notify administrator that this indicator will be included.",IF(AND(I193="No",J193="Proficient"),"Indicator not selected on indicator selection worksheet. Notify administrator that this indicator will be included.",IF(AND(I193="No",J193="Basic"),"Indicator not selected on indicator selection worksheet. Notify administrator that this indicator will be included.",IF(AND(I193="No",J193="Needs Improvement"),"Indicator not selected on indicator selection worksheet. Notify administrator that this indicator will be included.",IF(AND(I193="No",J193="Unsatisfactory"),"Indicator not selected on indicator selection worksheet. Notify administrator that this indicator will be included.",IF(AND(I193="Yes",J193=""),"Select Rating",IF(J193="Not Applicable","",IF((ISNUMBER(SEARCH("Excellent",F194))),"Indicator not selected on indicator selection worksheet. Notify administrator that this indicator will be included.",IF((ISNUMBER(SEARCH("Distinguished",F194))),"Indicator not selected on indicator selection worksheet. Notify administrator that this indicator will be included.",IF((ISNUMBER(SEARCH("Proficient",F194))),"Indicator not selected on indicator selection worksheet. Notify administrator that this indicator will be included.",IF((ISNUMBER(SEARCH("Basic",F194))),"Indicator not selected on indicator selection worksheet. Notify administrator that this indicator will be included.",IF((ISNUMBER(SEARCH("Needs Improvement",F194))),"Indicator not selected on indicator selection worksheet. Notify administrator that this indicator will be included.",IF((ISNUMBER(SEARCH("Unsatisfactory",F194))),"Indicator not selected on indicator selection worksheet. Notify administrator that this indicator will be included.",IF((ISNUMBER(SEARCH("Excellent",F195))),"Indicator not selected on indicator selection worksheet. Notify administrator that this indicator will be included.",IF((ISNUMBER(SEARCH("Distinguished",F195))),"Indicator not selected on indicator selection worksheet. Notify administrator that this indicator will be included.",IF((ISNUMBER(SEARCH("Proficient",F195))),"Indicator not selected on indicator selection worksheet. Notify administrator that this indicator will be included.",IF((ISNUMBER(SEARCH("Basic",F195))),"Indicator not selected on indicator selection worksheet. Notify administrator that this indicator will be included.",IF((ISNUMBER(SEARCH("Needs Improvement",F195))),"Indicator not selected on indicator selection worksheet. Notify administrator that this indicator will be included.",IF((ISNUMBER(SEARCH("Unsatisfactory",F195))),"Indicator not selected on indicator selection worksheet. Notify administrator that this indicator will be included.",IF((ISNUMBER(SEARCH("Excellent",F196))),"Indicator not selected on indicator selection worksheet. Notify administrator that this indicator will be included.",IF((ISNUMBER(SEARCH("Distinguished",F196))),"Indicator not selected on indicator selection worksheet. Notify administrator that this indicator will be included.",IF((ISNUMBER(SEARCH("Proficient",F196))),"Indicator not selected on indicator selection worksheet. Notify administrator that this indicator will be included.",IF((ISNUMBER(SEARCH("Basic",F196))),"Indicator not selected on indicator selection worksheet. Notify administrator that this indicator will be included.",IF((ISNUMBER(SEARCH("Needs Improvement",F343))),"Indicator not selected on indicator selection worksheet. Notify administrator that this indicator will be included.",IF((ISNUMBER(SEARCH("Unsatisfactory",F196))),"Indicator not selected on indicator selection worksheet. Notify administrator that this indicator will be included.",IF((ISNUMBER(SEARCH("Excellent",H194))),"Indicator not selected on indicator selection worksheet. Notify administrator that this indicator will be included.",IF((ISNUMBER(SEARCH("Distinguished",H194))),"Indicator not selected on indicator selection worksheet. Notify administrator that this indicator will be included.",IF((ISNUMBER(SEARCH("Proficient",H194))),"Indicator not selected on indicator selection worksheet. Notify administrator that this indicator will be included.",IF((ISNUMBER(SEARCH("Basic",H194))),"Indicator not selected on indicator selection worksheet. Notify administrator that this indicator will be included.",IF((ISNUMBER(SEARCH("Needs Improvement",H194))),"Indicator not selected on indicator selection worksheet. Notify administrator that this indicator will be included.",IF((ISNUMBER(SEARCH("Unsatisfactory",H194))),"Indicator not selected on indicator selection worksheet. Notify administrator that this indicator will be included.",IF((ISNUMBER(SEARCH("Excellent",H195))),"Indicator not selected on indicator selection worksheet. Notify administrator that this indicator will be included.",IF((ISNUMBER(SEARCH("Distinguished",H195))),"Indicator not selected on indicator selection worksheet. Notify administrator that this indicator will be included.",IF((ISNUMBER(SEARCH("Proficient",H195))),"Indicator not selected on indicator selection worksheet. Notify administrator that this indicator will be included.",IF((ISNUMBER(SEARCH("Basic",H195))),"Indicator not selected on indicator selection worksheet. Notify administrator that this indicator will be included.",IF((ISNUMBER(SEARCH("Needs Improvement",H195))),"Indicator not selected on indicator selection worksheet. Notify administrator that this indicator will be included.",IF((ISNUMBER(SEARCH("Unsatisfactory",H195))),"Indicator not selected on indicator selection worksheet. Notify administrator that this indicator will be included.",IF((ISNUMBER(SEARCH("Proficient",H196))),"Indicator not selected on indicator selection worksheet. Notify administrator that this indicator will be included.",IF((ISNUMBER(SEARCH("Basic",H196))),"Indicator not selected on indicator selection worksheet. Notify administrator that this indicator will be included.",IF((ISNUMBER(SEARCH("Needs Improvement",H196))),"Indicator not selected on indicator selection worksheet. Notify administrator that this indicator will be included.",IF((ISNUMBER(SEARCH("Unsatisfactory",H196))),"Indicator not selected on indicator selection worksheet. Notify administrator that this indicator will be included.",""))))))))))))))))))))))))))))))))))))))))))))))</f>
        <v/>
      </c>
    </row>
    <row r="194" spans="1:13" x14ac:dyDescent="0.5">
      <c r="C194" s="311"/>
      <c r="D194" s="80"/>
      <c r="E194" s="147" t="str">
        <f>$E$11</f>
        <v>Formal Observation 1:</v>
      </c>
      <c r="F194" s="146" t="str">
        <f>IF(B193="","",IF(ISNA(VLOOKUP(B193,Tables!$BH$2:$BM$4,6,FALSE)),"",IF(VLOOKUP(B193,Tables!$BH$2:$BM$4,6,FALSE)="Not Applicable","",VLOOKUP(B193,Tables!$BH$2:$BM$4,6,FALSE))))</f>
        <v/>
      </c>
      <c r="G194" s="148" t="s">
        <v>596</v>
      </c>
      <c r="H194" s="149" t="str">
        <f>IF(B193="","",IF(ISNA(VLOOKUP(B193,Tables!$BS$2:$BX$4,6,FALSE)),"",IF(VLOOKUP(B193,Tables!$BS$2:$BX$4,6,FALSE)="Not Applicable","",VLOOKUP(B193,Tables!$BS$2:$BX$4,6,FALSE))))</f>
        <v/>
      </c>
      <c r="I194" s="334"/>
      <c r="J194" s="335"/>
      <c r="K194" s="336"/>
      <c r="M194" s="352"/>
    </row>
    <row r="195" spans="1:13" x14ac:dyDescent="0.5">
      <c r="C195" s="311"/>
      <c r="D195" s="80"/>
      <c r="E195" s="147" t="str">
        <f>$E$12</f>
        <v>Formal Observation 2:</v>
      </c>
      <c r="F195" s="146" t="str">
        <f>IF(B193="","",IF(ISNA(VLOOKUP(B193,Tables!$BH$5:$BM$7,6,FALSE)),"",IF(VLOOKUP(B193,Tables!$BH$5:$BM$7,6,FALSE)="Not Applicable","",VLOOKUP(B193,Tables!$BH$5:$BM182,6,FALSE))))</f>
        <v/>
      </c>
      <c r="G195" s="148" t="s">
        <v>597</v>
      </c>
      <c r="H195" s="149" t="str">
        <f>IF(B193="","",IF(ISNA(VLOOKUP(B193,Tables!$BS$5:$BX$7,6,FALSE)),"",IF(VLOOKUP(B193,Tables!$BS$5:$BX$7,6,FALSE)="Not Applicable","",VLOOKUP(B193,Tables!$BS$5:$BX$7,6,FALSE))))</f>
        <v/>
      </c>
      <c r="I195" s="337"/>
      <c r="J195" s="338"/>
      <c r="K195" s="339"/>
      <c r="M195" s="352"/>
    </row>
    <row r="196" spans="1:13" x14ac:dyDescent="0.5">
      <c r="C196" s="312"/>
      <c r="D196" s="81"/>
      <c r="E196" s="147" t="str">
        <f>$E$13</f>
        <v>Formal Observation 3:</v>
      </c>
      <c r="F196" s="146" t="str">
        <f>IF(B193="","",IF(ISNA(VLOOKUP(B193,Tables!$BH$8:$BM$10,6,FALSE)),"",IF(VLOOKUP(B193,Tables!$BH$8:$BM$10,6,FALSE)="Not Applicable","",VLOOKUP(B193,Tables!$BH$8:$BM$10,6,FALSE))))</f>
        <v/>
      </c>
      <c r="G196" s="148" t="s">
        <v>594</v>
      </c>
      <c r="H196" s="149" t="str">
        <f>IF(B193="","",IF(ISNA(VLOOKUP(B193,Tables!$BS$8:$BX$10,6,FALSE)),"",IF(VLOOKUP(B193,Tables!$BS$8:$BX$10,6,FALSE)="Not Applicable","",VLOOKUP(B193,Tables!$BS$8:$BX$10,6,FALSE))))</f>
        <v/>
      </c>
      <c r="I196" s="340"/>
      <c r="J196" s="341"/>
      <c r="K196" s="342"/>
      <c r="M196" s="164"/>
    </row>
    <row r="197" spans="1:13" ht="3" customHeight="1" x14ac:dyDescent="0.5">
      <c r="C197" s="119"/>
      <c r="D197" s="120"/>
      <c r="E197" s="120"/>
      <c r="F197" s="120"/>
      <c r="G197" s="120"/>
      <c r="H197" s="120"/>
      <c r="I197" s="120"/>
      <c r="J197" s="120"/>
      <c r="K197" s="120"/>
      <c r="M197" s="73"/>
    </row>
    <row r="198" spans="1:13" ht="31.25" customHeight="1" x14ac:dyDescent="0.5">
      <c r="A198" s="68" t="str">
        <f t="shared" si="2"/>
        <v>PSEL.V.E - Cultivate and reinforce student engagement in scho</v>
      </c>
      <c r="B198" s="68" t="str">
        <f>LEFT(A198,50)</f>
        <v>PSEL.V.E - Cultivate and reinforce student engagem</v>
      </c>
      <c r="C198" s="310" t="s">
        <v>351</v>
      </c>
      <c r="D198" s="77" t="str">
        <f>LEFT(E198,240)</f>
        <v>Cultivate and reinforce student engagement in school and positive student conduct.</v>
      </c>
      <c r="E198" s="313" t="s">
        <v>28</v>
      </c>
      <c r="F198" s="314"/>
      <c r="G198" s="314"/>
      <c r="H198" s="315"/>
      <c r="I198" s="78" t="str">
        <f>IF(C198="","",IF(VLOOKUP(C198,'Indicator Selection'!$C$7:$G$135,5,FALSE)="","",VLOOKUP(C198,'Indicator Selection'!$C$7:$G$135,5,FALSE)))</f>
        <v>No</v>
      </c>
      <c r="J198" s="222"/>
      <c r="K198" s="79" t="str">
        <f>IF(J198="","",IF(J198="Distinguished",4,IF(J198="Excellent",4,IF(J198="Proficient",3,IF(J198="Basic",2,IF(J198="Needs Improvement",2,IF(J198="Unsatisfactory",1,"NA")))))))</f>
        <v/>
      </c>
      <c r="M198" s="352" t="str">
        <f>IF(AND(I198="Yes",J198=""),"Select Rating",IF(I198="Yes","",IF(J198="Select Basic or Needs Improvement","Select Basic or Needs Improvement for Professional Practice Rating on worksheet titled Eval Info &amp; Rankings.",IF(J198="Select Distinguished or Excellent","Select Distinguished or Excellent for Professional Practice Rating on worksheet titled Eval Info &amp; Rankings.",IF(AND(I198="No",J198="Distinguished"),"Indicator not selected on indicator selection worksheet. Notify administrator that this indicator will be included.",IF(AND(I198="No",J198="Excellent"),"Indicator not selected on indicator selection worksheet. Notify administrator that this indicator will be included.",IF(AND(I198="No",J198="Proficient"),"Indicator not selected on indicator selection worksheet. Notify administrator that this indicator will be included.",IF(AND(I198="No",J198="Basic"),"Indicator not selected on indicator selection worksheet. Notify administrator that this indicator will be included.",IF(AND(I198="No",J198="Needs Improvement"),"Indicator not selected on indicator selection worksheet. Notify administrator that this indicator will be included.",IF(AND(I198="No",J198="Unsatisfactory"),"Indicator not selected on indicator selection worksheet. Notify administrator that this indicator will be included.",IF(AND(I198="Yes",J198=""),"Select Rating",IF(J198="Not Applicable","",IF((ISNUMBER(SEARCH("Excellent",F199))),"Indicator not selected on indicator selection worksheet. Notify administrator that this indicator will be included.",IF((ISNUMBER(SEARCH("Distinguished",F199))),"Indicator not selected on indicator selection worksheet. Notify administrator that this indicator will be included.",IF((ISNUMBER(SEARCH("Proficient",F199))),"Indicator not selected on indicator selection worksheet. Notify administrator that this indicator will be included.",IF((ISNUMBER(SEARCH("Basic",F199))),"Indicator not selected on indicator selection worksheet. Notify administrator that this indicator will be included.",IF((ISNUMBER(SEARCH("Needs Improvement",F199))),"Indicator not selected on indicator selection worksheet. Notify administrator that this indicator will be included.",IF((ISNUMBER(SEARCH("Unsatisfactory",F199))),"Indicator not selected on indicator selection worksheet. Notify administrator that this indicator will be included.",IF((ISNUMBER(SEARCH("Excellent",F200))),"Indicator not selected on indicator selection worksheet. Notify administrator that this indicator will be included.",IF((ISNUMBER(SEARCH("Distinguished",F200))),"Indicator not selected on indicator selection worksheet. Notify administrator that this indicator will be included.",IF((ISNUMBER(SEARCH("Proficient",F200))),"Indicator not selected on indicator selection worksheet. Notify administrator that this indicator will be included.",IF((ISNUMBER(SEARCH("Basic",F200))),"Indicator not selected on indicator selection worksheet. Notify administrator that this indicator will be included.",IF((ISNUMBER(SEARCH("Needs Improvement",F200))),"Indicator not selected on indicator selection worksheet. Notify administrator that this indicator will be included.",IF((ISNUMBER(SEARCH("Unsatisfactory",F200))),"Indicator not selected on indicator selection worksheet. Notify administrator that this indicator will be included.",IF((ISNUMBER(SEARCH("Excellent",F201))),"Indicator not selected on indicator selection worksheet. Notify administrator that this indicator will be included.",IF((ISNUMBER(SEARCH("Distinguished",F201))),"Indicator not selected on indicator selection worksheet. Notify administrator that this indicator will be included.",IF((ISNUMBER(SEARCH("Proficient",F201))),"Indicator not selected on indicator selection worksheet. Notify administrator that this indicator will be included.",IF((ISNUMBER(SEARCH("Basic",F201))),"Indicator not selected on indicator selection worksheet. Notify administrator that this indicator will be included.",IF((ISNUMBER(SEARCH("Needs Improvement",F348))),"Indicator not selected on indicator selection worksheet. Notify administrator that this indicator will be included.",IF((ISNUMBER(SEARCH("Unsatisfactory",F201))),"Indicator not selected on indicator selection worksheet. Notify administrator that this indicator will be included.",IF((ISNUMBER(SEARCH("Excellent",H199))),"Indicator not selected on indicator selection worksheet. Notify administrator that this indicator will be included.",IF((ISNUMBER(SEARCH("Distinguished",H199))),"Indicator not selected on indicator selection worksheet. Notify administrator that this indicator will be included.",IF((ISNUMBER(SEARCH("Proficient",H199))),"Indicator not selected on indicator selection worksheet. Notify administrator that this indicator will be included.",IF((ISNUMBER(SEARCH("Basic",H199))),"Indicator not selected on indicator selection worksheet. Notify administrator that this indicator will be included.",IF((ISNUMBER(SEARCH("Needs Improvement",H199))),"Indicator not selected on indicator selection worksheet. Notify administrator that this indicator will be included.",IF((ISNUMBER(SEARCH("Unsatisfactory",H199))),"Indicator not selected on indicator selection worksheet. Notify administrator that this indicator will be included.",IF((ISNUMBER(SEARCH("Excellent",H200))),"Indicator not selected on indicator selection worksheet. Notify administrator that this indicator will be included.",IF((ISNUMBER(SEARCH("Distinguished",H200))),"Indicator not selected on indicator selection worksheet. Notify administrator that this indicator will be included.",IF((ISNUMBER(SEARCH("Proficient",H200))),"Indicator not selected on indicator selection worksheet. Notify administrator that this indicator will be included.",IF((ISNUMBER(SEARCH("Basic",H200))),"Indicator not selected on indicator selection worksheet. Notify administrator that this indicator will be included.",IF((ISNUMBER(SEARCH("Needs Improvement",H200))),"Indicator not selected on indicator selection worksheet. Notify administrator that this indicator will be included.",IF((ISNUMBER(SEARCH("Unsatisfactory",H200))),"Indicator not selected on indicator selection worksheet. Notify administrator that this indicator will be included.",IF((ISNUMBER(SEARCH("Proficient",H201))),"Indicator not selected on indicator selection worksheet. Notify administrator that this indicator will be included.",IF((ISNUMBER(SEARCH("Basic",H201))),"Indicator not selected on indicator selection worksheet. Notify administrator that this indicator will be included.",IF((ISNUMBER(SEARCH("Needs Improvement",H201))),"Indicator not selected on indicator selection worksheet. Notify administrator that this indicator will be included.",IF((ISNUMBER(SEARCH("Unsatisfactory",H201))),"Indicator not selected on indicator selection worksheet. Notify administrator that this indicator will be included.",""))))))))))))))))))))))))))))))))))))))))))))))</f>
        <v/>
      </c>
    </row>
    <row r="199" spans="1:13" x14ac:dyDescent="0.5">
      <c r="C199" s="311"/>
      <c r="D199" s="80"/>
      <c r="E199" s="147" t="str">
        <f>$E$11</f>
        <v>Formal Observation 1:</v>
      </c>
      <c r="F199" s="146" t="str">
        <f>IF(B198="","",IF(ISNA(VLOOKUP(B198,Tables!$BH$2:$BM$4,6,FALSE)),"",IF(VLOOKUP(B198,Tables!$BH$2:$BM$4,6,FALSE)="Not Applicable","",VLOOKUP(B198,Tables!$BH$2:$BM$4,6,FALSE))))</f>
        <v/>
      </c>
      <c r="G199" s="148" t="s">
        <v>596</v>
      </c>
      <c r="H199" s="149" t="str">
        <f>IF(B198="","",IF(ISNA(VLOOKUP(B198,Tables!$BS$2:$BX$4,6,FALSE)),"",IF(VLOOKUP(B198,Tables!$BS$2:$BX$4,6,FALSE)="Not Applicable","",VLOOKUP(B198,Tables!$BS$2:$BX$4,6,FALSE))))</f>
        <v/>
      </c>
      <c r="I199" s="334"/>
      <c r="J199" s="335"/>
      <c r="K199" s="336"/>
      <c r="M199" s="352"/>
    </row>
    <row r="200" spans="1:13" x14ac:dyDescent="0.5">
      <c r="C200" s="311"/>
      <c r="D200" s="80"/>
      <c r="E200" s="147" t="str">
        <f>$E$12</f>
        <v>Formal Observation 2:</v>
      </c>
      <c r="F200" s="146" t="str">
        <f>IF(B198="","",IF(ISNA(VLOOKUP(B198,Tables!$BH$5:$BM$7,6,FALSE)),"",IF(VLOOKUP(B198,Tables!$BH$5:$BM$7,6,FALSE)="Not Applicable","",VLOOKUP(B198,Tables!$BH$5:$BM187,6,FALSE))))</f>
        <v/>
      </c>
      <c r="G200" s="148" t="s">
        <v>597</v>
      </c>
      <c r="H200" s="149" t="str">
        <f>IF(B198="","",IF(ISNA(VLOOKUP(B198,Tables!$BS$5:$BX$7,6,FALSE)),"",IF(VLOOKUP(B198,Tables!$BS$5:$BX$7,6,FALSE)="Not Applicable","",VLOOKUP(B198,Tables!$BS$5:$BX$7,6,FALSE))))</f>
        <v/>
      </c>
      <c r="I200" s="337"/>
      <c r="J200" s="338"/>
      <c r="K200" s="339"/>
      <c r="M200" s="352"/>
    </row>
    <row r="201" spans="1:13" x14ac:dyDescent="0.5">
      <c r="C201" s="312"/>
      <c r="D201" s="81"/>
      <c r="E201" s="147" t="str">
        <f>$E$13</f>
        <v>Formal Observation 3:</v>
      </c>
      <c r="F201" s="146" t="str">
        <f>IF(B198="","",IF(ISNA(VLOOKUP(B198,Tables!$BH$8:$BM$10,6,FALSE)),"",IF(VLOOKUP(B198,Tables!$BH$8:$BM$10,6,FALSE)="Not Applicable","",VLOOKUP(B198,Tables!$BH$8:$BM$10,6,FALSE))))</f>
        <v/>
      </c>
      <c r="G201" s="148" t="s">
        <v>594</v>
      </c>
      <c r="H201" s="149" t="str">
        <f>IF(B198="","",IF(ISNA(VLOOKUP(B198,Tables!$BS$8:$BX$10,6,FALSE)),"",IF(VLOOKUP(B198,Tables!$BS$8:$BX$10,6,FALSE)="Not Applicable","",VLOOKUP(B198,Tables!$BS$8:$BX$10,6,FALSE))))</f>
        <v/>
      </c>
      <c r="I201" s="340"/>
      <c r="J201" s="341"/>
      <c r="K201" s="342"/>
      <c r="M201" s="164"/>
    </row>
    <row r="202" spans="1:13" ht="3" customHeight="1" x14ac:dyDescent="0.5">
      <c r="C202" s="119"/>
      <c r="D202" s="120"/>
      <c r="E202" s="120"/>
      <c r="F202" s="120"/>
      <c r="G202" s="120"/>
      <c r="H202" s="120"/>
      <c r="I202" s="120"/>
      <c r="J202" s="120"/>
      <c r="K202" s="120"/>
      <c r="M202" s="73"/>
    </row>
    <row r="203" spans="1:13" ht="31.25" customHeight="1" x14ac:dyDescent="0.5">
      <c r="A203" s="68" t="str">
        <f t="shared" si="2"/>
        <v xml:space="preserve">PSEL.V.F - Infuse the school’s learning environment with the </v>
      </c>
      <c r="B203" s="68" t="str">
        <f>LEFT(A203,50)</f>
        <v>PSEL.V.F - Infuse the school’s learning environmen</v>
      </c>
      <c r="C203" s="310" t="s">
        <v>352</v>
      </c>
      <c r="D203" s="77" t="str">
        <f>LEFT(E203,240)</f>
        <v>Infuse the school’s learning environment with the cultures and languages of the school’s community.</v>
      </c>
      <c r="E203" s="313" t="s">
        <v>84</v>
      </c>
      <c r="F203" s="314"/>
      <c r="G203" s="314"/>
      <c r="H203" s="315"/>
      <c r="I203" s="78" t="str">
        <f>IF(C203="","",IF(VLOOKUP(C203,'Indicator Selection'!$C$7:$G$135,5,FALSE)="","",VLOOKUP(C203,'Indicator Selection'!$C$7:$G$135,5,FALSE)))</f>
        <v>No</v>
      </c>
      <c r="J203" s="222"/>
      <c r="K203" s="79" t="str">
        <f>IF(J203="","",IF(J203="Distinguished",4,IF(J203="Excellent",4,IF(J203="Proficient",3,IF(J203="Basic",2,IF(J203="Needs Improvement",2,IF(J203="Unsatisfactory",1,"NA")))))))</f>
        <v/>
      </c>
      <c r="M203" s="352" t="str">
        <f>IF(AND(I203="Yes",J203=""),"Select Rating",IF(I203="Yes","",IF(J203="Select Basic or Needs Improvement","Select Basic or Needs Improvement for Professional Practice Rating on worksheet titled Eval Info &amp; Rankings.",IF(J203="Select Distinguished or Excellent","Select Distinguished or Excellent for Professional Practice Rating on worksheet titled Eval Info &amp; Rankings.",IF(AND(I203="No",J203="Distinguished"),"Indicator not selected on indicator selection worksheet. Notify administrator that this indicator will be included.",IF(AND(I203="No",J203="Excellent"),"Indicator not selected on indicator selection worksheet. Notify administrator that this indicator will be included.",IF(AND(I203="No",J203="Proficient"),"Indicator not selected on indicator selection worksheet. Notify administrator that this indicator will be included.",IF(AND(I203="No",J203="Basic"),"Indicator not selected on indicator selection worksheet. Notify administrator that this indicator will be included.",IF(AND(I203="No",J203="Needs Improvement"),"Indicator not selected on indicator selection worksheet. Notify administrator that this indicator will be included.",IF(AND(I203="No",J203="Unsatisfactory"),"Indicator not selected on indicator selection worksheet. Notify administrator that this indicator will be included.",IF(AND(I203="Yes",J203=""),"Select Rating",IF(J203="Not Applicable","",IF((ISNUMBER(SEARCH("Excellent",F204))),"Indicator not selected on indicator selection worksheet. Notify administrator that this indicator will be included.",IF((ISNUMBER(SEARCH("Distinguished",F204))),"Indicator not selected on indicator selection worksheet. Notify administrator that this indicator will be included.",IF((ISNUMBER(SEARCH("Proficient",F204))),"Indicator not selected on indicator selection worksheet. Notify administrator that this indicator will be included.",IF((ISNUMBER(SEARCH("Basic",F204))),"Indicator not selected on indicator selection worksheet. Notify administrator that this indicator will be included.",IF((ISNUMBER(SEARCH("Needs Improvement",F204))),"Indicator not selected on indicator selection worksheet. Notify administrator that this indicator will be included.",IF((ISNUMBER(SEARCH("Unsatisfactory",F204))),"Indicator not selected on indicator selection worksheet. Notify administrator that this indicator will be included.",IF((ISNUMBER(SEARCH("Excellent",F205))),"Indicator not selected on indicator selection worksheet. Notify administrator that this indicator will be included.",IF((ISNUMBER(SEARCH("Distinguished",F205))),"Indicator not selected on indicator selection worksheet. Notify administrator that this indicator will be included.",IF((ISNUMBER(SEARCH("Proficient",F205))),"Indicator not selected on indicator selection worksheet. Notify administrator that this indicator will be included.",IF((ISNUMBER(SEARCH("Basic",F205))),"Indicator not selected on indicator selection worksheet. Notify administrator that this indicator will be included.",IF((ISNUMBER(SEARCH("Needs Improvement",F205))),"Indicator not selected on indicator selection worksheet. Notify administrator that this indicator will be included.",IF((ISNUMBER(SEARCH("Unsatisfactory",F205))),"Indicator not selected on indicator selection worksheet. Notify administrator that this indicator will be included.",IF((ISNUMBER(SEARCH("Excellent",F206))),"Indicator not selected on indicator selection worksheet. Notify administrator that this indicator will be included.",IF((ISNUMBER(SEARCH("Distinguished",F206))),"Indicator not selected on indicator selection worksheet. Notify administrator that this indicator will be included.",IF((ISNUMBER(SEARCH("Proficient",F206))),"Indicator not selected on indicator selection worksheet. Notify administrator that this indicator will be included.",IF((ISNUMBER(SEARCH("Basic",F206))),"Indicator not selected on indicator selection worksheet. Notify administrator that this indicator will be included.",IF((ISNUMBER(SEARCH("Needs Improvement",F353))),"Indicator not selected on indicator selection worksheet. Notify administrator that this indicator will be included.",IF((ISNUMBER(SEARCH("Unsatisfactory",F206))),"Indicator not selected on indicator selection worksheet. Notify administrator that this indicator will be included.",IF((ISNUMBER(SEARCH("Excellent",H204))),"Indicator not selected on indicator selection worksheet. Notify administrator that this indicator will be included.",IF((ISNUMBER(SEARCH("Distinguished",H204))),"Indicator not selected on indicator selection worksheet. Notify administrator that this indicator will be included.",IF((ISNUMBER(SEARCH("Proficient",H204))),"Indicator not selected on indicator selection worksheet. Notify administrator that this indicator will be included.",IF((ISNUMBER(SEARCH("Basic",H204))),"Indicator not selected on indicator selection worksheet. Notify administrator that this indicator will be included.",IF((ISNUMBER(SEARCH("Needs Improvement",H204))),"Indicator not selected on indicator selection worksheet. Notify administrator that this indicator will be included.",IF((ISNUMBER(SEARCH("Unsatisfactory",H204))),"Indicator not selected on indicator selection worksheet. Notify administrator that this indicator will be included.",IF((ISNUMBER(SEARCH("Excellent",H205))),"Indicator not selected on indicator selection worksheet. Notify administrator that this indicator will be included.",IF((ISNUMBER(SEARCH("Distinguished",H205))),"Indicator not selected on indicator selection worksheet. Notify administrator that this indicator will be included.",IF((ISNUMBER(SEARCH("Proficient",H205))),"Indicator not selected on indicator selection worksheet. Notify administrator that this indicator will be included.",IF((ISNUMBER(SEARCH("Basic",H205))),"Indicator not selected on indicator selection worksheet. Notify administrator that this indicator will be included.",IF((ISNUMBER(SEARCH("Needs Improvement",H205))),"Indicator not selected on indicator selection worksheet. Notify administrator that this indicator will be included.",IF((ISNUMBER(SEARCH("Unsatisfactory",H205))),"Indicator not selected on indicator selection worksheet. Notify administrator that this indicator will be included.",IF((ISNUMBER(SEARCH("Proficient",H206))),"Indicator not selected on indicator selection worksheet. Notify administrator that this indicator will be included.",IF((ISNUMBER(SEARCH("Basic",H206))),"Indicator not selected on indicator selection worksheet. Notify administrator that this indicator will be included.",IF((ISNUMBER(SEARCH("Needs Improvement",H206))),"Indicator not selected on indicator selection worksheet. Notify administrator that this indicator will be included.",IF((ISNUMBER(SEARCH("Unsatisfactory",H206))),"Indicator not selected on indicator selection worksheet. Notify administrator that this indicator will be included.",""))))))))))))))))))))))))))))))))))))))))))))))</f>
        <v/>
      </c>
    </row>
    <row r="204" spans="1:13" x14ac:dyDescent="0.5">
      <c r="C204" s="311"/>
      <c r="D204" s="80"/>
      <c r="E204" s="147" t="str">
        <f>$E$11</f>
        <v>Formal Observation 1:</v>
      </c>
      <c r="F204" s="146" t="str">
        <f>IF(B203="","",IF(ISNA(VLOOKUP(B203,Tables!$BH$2:$BM$4,6,FALSE)),"",IF(VLOOKUP(B203,Tables!$BH$2:$BM$4,6,FALSE)="Not Applicable","",VLOOKUP(B203,Tables!$BH$2:$BM$4,6,FALSE))))</f>
        <v/>
      </c>
      <c r="G204" s="148" t="s">
        <v>596</v>
      </c>
      <c r="H204" s="149" t="str">
        <f>IF(B203="","",IF(ISNA(VLOOKUP(B203,Tables!$BS$2:$BX$4,6,FALSE)),"",IF(VLOOKUP(B203,Tables!$BS$2:$BX$4,6,FALSE)="Not Applicable","",VLOOKUP(B203,Tables!$BS$2:$BX$4,6,FALSE))))</f>
        <v/>
      </c>
      <c r="I204" s="334"/>
      <c r="J204" s="335"/>
      <c r="K204" s="336"/>
      <c r="M204" s="352"/>
    </row>
    <row r="205" spans="1:13" x14ac:dyDescent="0.5">
      <c r="C205" s="311"/>
      <c r="D205" s="80"/>
      <c r="E205" s="147" t="str">
        <f>$E$12</f>
        <v>Formal Observation 2:</v>
      </c>
      <c r="F205" s="146" t="str">
        <f>IF(B203="","",IF(ISNA(VLOOKUP(B203,Tables!$BH$5:$BM$7,6,FALSE)),"",IF(VLOOKUP(B203,Tables!$BH$5:$BM$7,6,FALSE)="Not Applicable","",VLOOKUP(B203,Tables!$BH$5:$BM192,6,FALSE))))</f>
        <v/>
      </c>
      <c r="G205" s="148" t="s">
        <v>597</v>
      </c>
      <c r="H205" s="149" t="str">
        <f>IF(B203="","",IF(ISNA(VLOOKUP(B203,Tables!$BS$5:$BX$7,6,FALSE)),"",IF(VLOOKUP(B203,Tables!$BS$5:$BX$7,6,FALSE)="Not Applicable","",VLOOKUP(B203,Tables!$BS$5:$BX$7,6,FALSE))))</f>
        <v/>
      </c>
      <c r="I205" s="337"/>
      <c r="J205" s="338"/>
      <c r="K205" s="339"/>
      <c r="M205" s="352"/>
    </row>
    <row r="206" spans="1:13" x14ac:dyDescent="0.5">
      <c r="C206" s="312"/>
      <c r="D206" s="81"/>
      <c r="E206" s="147" t="str">
        <f>$E$13</f>
        <v>Formal Observation 3:</v>
      </c>
      <c r="F206" s="146" t="str">
        <f>IF(B203="","",IF(ISNA(VLOOKUP(B203,Tables!$BH$8:$BM$10,6,FALSE)),"",IF(VLOOKUP(B203,Tables!$BH$8:$BM$10,6,FALSE)="Not Applicable","",VLOOKUP(B203,Tables!$BH$8:$BM$10,6,FALSE))))</f>
        <v/>
      </c>
      <c r="G206" s="148" t="s">
        <v>594</v>
      </c>
      <c r="H206" s="149" t="str">
        <f>IF(B203="","",IF(ISNA(VLOOKUP(B203,Tables!$BS$8:$BX$10,6,FALSE)),"",IF(VLOOKUP(B203,Tables!$BS$8:$BX$10,6,FALSE)="Not Applicable","",VLOOKUP(B203,Tables!$BS$8:$BX$10,6,FALSE))))</f>
        <v/>
      </c>
      <c r="I206" s="340"/>
      <c r="J206" s="341"/>
      <c r="K206" s="342"/>
      <c r="M206" s="164"/>
    </row>
    <row r="207" spans="1:13" ht="3" customHeight="1" x14ac:dyDescent="0.5">
      <c r="C207" s="119"/>
      <c r="D207" s="120"/>
      <c r="E207" s="120"/>
      <c r="F207" s="120"/>
      <c r="G207" s="120"/>
      <c r="H207" s="120"/>
      <c r="I207" s="120"/>
      <c r="J207" s="120"/>
      <c r="K207" s="120"/>
      <c r="M207" s="73"/>
    </row>
    <row r="208" spans="1:13" ht="13.25" customHeight="1" x14ac:dyDescent="0.5">
      <c r="C208" s="316" t="s">
        <v>578</v>
      </c>
      <c r="D208" s="317"/>
      <c r="E208" s="317"/>
      <c r="F208" s="317"/>
      <c r="G208" s="317"/>
      <c r="H208" s="318"/>
      <c r="I208" s="83">
        <f>COUNTA(J178:J206)</f>
        <v>0</v>
      </c>
      <c r="J208" s="83"/>
      <c r="K208" s="83">
        <f>SUM(K178,K183,K188,K193,K198,K203)</f>
        <v>0</v>
      </c>
      <c r="M208" s="68"/>
    </row>
    <row r="209" spans="1:13" ht="13.25" customHeight="1" x14ac:dyDescent="0.5">
      <c r="C209" s="346" t="str">
        <f>CONCATENATE(C176," ","Rating Average")</f>
        <v>Community of Care and Support for Students Rating Average</v>
      </c>
      <c r="D209" s="346"/>
      <c r="E209" s="346"/>
      <c r="F209" s="346"/>
      <c r="G209" s="346"/>
      <c r="H209" s="346"/>
      <c r="I209" s="121">
        <f>IFERROR(K208/I208,0)</f>
        <v>0</v>
      </c>
      <c r="J209" s="333" t="str">
        <f>IF(I208="","",IF(I209=0,"",IF(I209&gt;='Eval Info &amp; Rankings'!$F$39,"Excellent",IF(I209&gt;='Eval Info &amp; Rankings'!$F$40,"Proficient",IF(I209&gt;='Eval Info &amp; Rankings'!$F$41,"Needs Improvement",IF(I209&gt;=0,"Unsatisfactory",""))))))</f>
        <v/>
      </c>
      <c r="K209" s="333"/>
      <c r="M209" s="68"/>
    </row>
    <row r="210" spans="1:13" ht="3" customHeight="1" x14ac:dyDescent="0.5">
      <c r="C210" s="119"/>
      <c r="D210" s="120"/>
      <c r="E210" s="120"/>
      <c r="F210" s="120"/>
      <c r="G210" s="120"/>
      <c r="H210" s="120"/>
      <c r="I210" s="120"/>
      <c r="J210" s="120"/>
      <c r="K210" s="120"/>
      <c r="M210" s="73"/>
    </row>
    <row r="211" spans="1:13" ht="125" customHeight="1" x14ac:dyDescent="0.5">
      <c r="C211" s="209" t="s">
        <v>845</v>
      </c>
      <c r="D211" s="208"/>
      <c r="E211" s="307" t="s">
        <v>840</v>
      </c>
      <c r="F211" s="308"/>
      <c r="G211" s="308"/>
      <c r="H211" s="308"/>
      <c r="I211" s="308"/>
      <c r="J211" s="308"/>
      <c r="K211" s="309"/>
      <c r="M211" s="73"/>
    </row>
    <row r="212" spans="1:13" ht="3" customHeight="1" x14ac:dyDescent="0.5">
      <c r="C212" s="119"/>
      <c r="D212" s="120"/>
      <c r="E212" s="120"/>
      <c r="F212" s="120"/>
      <c r="G212" s="120"/>
      <c r="H212" s="120"/>
      <c r="I212" s="120"/>
      <c r="J212" s="120"/>
      <c r="K212" s="120"/>
      <c r="M212" s="73"/>
    </row>
    <row r="213" spans="1:13" ht="13.25" customHeight="1" x14ac:dyDescent="0.5">
      <c r="C213" s="304" t="s">
        <v>30</v>
      </c>
      <c r="D213" s="305"/>
      <c r="E213" s="305"/>
      <c r="F213" s="305"/>
      <c r="G213" s="305"/>
      <c r="H213" s="305"/>
      <c r="I213" s="305"/>
      <c r="J213" s="305"/>
      <c r="K213" s="306"/>
      <c r="M213" s="68"/>
    </row>
    <row r="214" spans="1:13" ht="26" x14ac:dyDescent="0.45">
      <c r="C214" s="74" t="s">
        <v>125</v>
      </c>
      <c r="D214" s="75" t="s">
        <v>616</v>
      </c>
      <c r="E214" s="357" t="s">
        <v>129</v>
      </c>
      <c r="F214" s="357"/>
      <c r="G214" s="357"/>
      <c r="H214" s="357"/>
      <c r="I214" s="74" t="s">
        <v>612</v>
      </c>
      <c r="J214" s="74" t="s">
        <v>588</v>
      </c>
      <c r="K214" s="74" t="s">
        <v>589</v>
      </c>
      <c r="M214" s="68"/>
    </row>
    <row r="215" spans="1:13" ht="31.25" customHeight="1" x14ac:dyDescent="0.5">
      <c r="A215" s="68" t="str">
        <f t="shared" ref="A215:A277" si="3">IF(C215="","",CONCATENATE(C215," - ",LEFT(E215,50)))</f>
        <v>PSEL.VI.A - Recruit, hire, support, develop, and retain effect</v>
      </c>
      <c r="B215" s="68" t="str">
        <f>LEFT(A215,50)</f>
        <v>PSEL.VI.A - Recruit, hire, support, develop, and r</v>
      </c>
      <c r="C215" s="310" t="s">
        <v>353</v>
      </c>
      <c r="D215" s="77" t="str">
        <f>LEFT(E215,240)</f>
        <v>Recruit, hire, support, develop, and retain effective and caring teachers and other professional staff and form them into an educationally effective faculty.</v>
      </c>
      <c r="E215" s="313" t="s">
        <v>85</v>
      </c>
      <c r="F215" s="314"/>
      <c r="G215" s="314"/>
      <c r="H215" s="315"/>
      <c r="I215" s="78" t="str">
        <f>IF(C215="","",IF(VLOOKUP(C215,'Indicator Selection'!$C$7:$G$135,5,FALSE)="","",VLOOKUP(C215,'Indicator Selection'!$C$7:$G$135,5,FALSE)))</f>
        <v>No</v>
      </c>
      <c r="J215" s="222"/>
      <c r="K215" s="79" t="str">
        <f>IF(J215="","",IF(J215="Distinguished",4,IF(J215="Excellent",4,IF(J215="Proficient",3,IF(J215="Basic",2,IF(J215="Needs Improvement",2,IF(J215="Unsatisfactory",1,"NA")))))))</f>
        <v/>
      </c>
      <c r="M215" s="352" t="str">
        <f>IF(AND(I215="Yes",J215=""),"Select Rating",IF(I215="Yes","",IF(J215="Select Basic or Needs Improvement","Select Basic or Needs Improvement for Professional Practice Rating on worksheet titled Eval Info &amp; Rankings.",IF(J215="Select Distinguished or Excellent","Select Distinguished or Excellent for Professional Practice Rating on worksheet titled Eval Info &amp; Rankings.",IF(AND(I215="No",J215="Distinguished"),"Indicator not selected on indicator selection worksheet. Notify administrator that this indicator will be included.",IF(AND(I215="No",J215="Excellent"),"Indicator not selected on indicator selection worksheet. Notify administrator that this indicator will be included.",IF(AND(I215="No",J215="Proficient"),"Indicator not selected on indicator selection worksheet. Notify administrator that this indicator will be included.",IF(AND(I215="No",J215="Basic"),"Indicator not selected on indicator selection worksheet. Notify administrator that this indicator will be included.",IF(AND(I215="No",J215="Needs Improvement"),"Indicator not selected on indicator selection worksheet. Notify administrator that this indicator will be included.",IF(AND(I215="No",J215="Unsatisfactory"),"Indicator not selected on indicator selection worksheet. Notify administrator that this indicator will be included.",IF(AND(I215="Yes",J215=""),"Select Rating",IF(J215="Not Applicable","",IF((ISNUMBER(SEARCH("Excellent",F216))),"Indicator not selected on indicator selection worksheet. Notify administrator that this indicator will be included.",IF((ISNUMBER(SEARCH("Distinguished",F216))),"Indicator not selected on indicator selection worksheet. Notify administrator that this indicator will be included.",IF((ISNUMBER(SEARCH("Proficient",F216))),"Indicator not selected on indicator selection worksheet. Notify administrator that this indicator will be included.",IF((ISNUMBER(SEARCH("Basic",F216))),"Indicator not selected on indicator selection worksheet. Notify administrator that this indicator will be included.",IF((ISNUMBER(SEARCH("Needs Improvement",F216))),"Indicator not selected on indicator selection worksheet. Notify administrator that this indicator will be included.",IF((ISNUMBER(SEARCH("Unsatisfactory",F216))),"Indicator not selected on indicator selection worksheet. Notify administrator that this indicator will be included.",IF((ISNUMBER(SEARCH("Excellent",F217))),"Indicator not selected on indicator selection worksheet. Notify administrator that this indicator will be included.",IF((ISNUMBER(SEARCH("Distinguished",F217))),"Indicator not selected on indicator selection worksheet. Notify administrator that this indicator will be included.",IF((ISNUMBER(SEARCH("Proficient",F217))),"Indicator not selected on indicator selection worksheet. Notify administrator that this indicator will be included.",IF((ISNUMBER(SEARCH("Basic",F217))),"Indicator not selected on indicator selection worksheet. Notify administrator that this indicator will be included.",IF((ISNUMBER(SEARCH("Needs Improvement",F217))),"Indicator not selected on indicator selection worksheet. Notify administrator that this indicator will be included.",IF((ISNUMBER(SEARCH("Unsatisfactory",F217))),"Indicator not selected on indicator selection worksheet. Notify administrator that this indicator will be included.",IF((ISNUMBER(SEARCH("Excellent",F218))),"Indicator not selected on indicator selection worksheet. Notify administrator that this indicator will be included.",IF((ISNUMBER(SEARCH("Distinguished",F218))),"Indicator not selected on indicator selection worksheet. Notify administrator that this indicator will be included.",IF((ISNUMBER(SEARCH("Proficient",F218))),"Indicator not selected on indicator selection worksheet. Notify administrator that this indicator will be included.",IF((ISNUMBER(SEARCH("Basic",F218))),"Indicator not selected on indicator selection worksheet. Notify administrator that this indicator will be included.",IF((ISNUMBER(SEARCH("Needs Improvement",F362))),"Indicator not selected on indicator selection worksheet. Notify administrator that this indicator will be included.",IF((ISNUMBER(SEARCH("Unsatisfactory",F218))),"Indicator not selected on indicator selection worksheet. Notify administrator that this indicator will be included.",IF((ISNUMBER(SEARCH("Excellent",H216))),"Indicator not selected on indicator selection worksheet. Notify administrator that this indicator will be included.",IF((ISNUMBER(SEARCH("Distinguished",H216))),"Indicator not selected on indicator selection worksheet. Notify administrator that this indicator will be included.",IF((ISNUMBER(SEARCH("Proficient",H216))),"Indicator not selected on indicator selection worksheet. Notify administrator that this indicator will be included.",IF((ISNUMBER(SEARCH("Basic",H216))),"Indicator not selected on indicator selection worksheet. Notify administrator that this indicator will be included.",IF((ISNUMBER(SEARCH("Needs Improvement",H216))),"Indicator not selected on indicator selection worksheet. Notify administrator that this indicator will be included.",IF((ISNUMBER(SEARCH("Unsatisfactory",H216))),"Indicator not selected on indicator selection worksheet. Notify administrator that this indicator will be included.",IF((ISNUMBER(SEARCH("Excellent",H217))),"Indicator not selected on indicator selection worksheet. Notify administrator that this indicator will be included.",IF((ISNUMBER(SEARCH("Distinguished",H217))),"Indicator not selected on indicator selection worksheet. Notify administrator that this indicator will be included.",IF((ISNUMBER(SEARCH("Proficient",H217))),"Indicator not selected on indicator selection worksheet. Notify administrator that this indicator will be included.",IF((ISNUMBER(SEARCH("Basic",H217))),"Indicator not selected on indicator selection worksheet. Notify administrator that this indicator will be included.",IF((ISNUMBER(SEARCH("Needs Improvement",H217))),"Indicator not selected on indicator selection worksheet. Notify administrator that this indicator will be included.",IF((ISNUMBER(SEARCH("Unsatisfactory",H217))),"Indicator not selected on indicator selection worksheet. Notify administrator that this indicator will be included.",IF((ISNUMBER(SEARCH("Proficient",H218))),"Indicator not selected on indicator selection worksheet. Notify administrator that this indicator will be included.",IF((ISNUMBER(SEARCH("Basic",H218))),"Indicator not selected on indicator selection worksheet. Notify administrator that this indicator will be included.",IF((ISNUMBER(SEARCH("Needs Improvement",H218))),"Indicator not selected on indicator selection worksheet. Notify administrator that this indicator will be included.",IF((ISNUMBER(SEARCH("Unsatisfactory",H218))),"Indicator not selected on indicator selection worksheet. Notify administrator that this indicator will be included.",""))))))))))))))))))))))))))))))))))))))))))))))</f>
        <v/>
      </c>
    </row>
    <row r="216" spans="1:13" x14ac:dyDescent="0.5">
      <c r="C216" s="311"/>
      <c r="D216" s="80"/>
      <c r="E216" s="147" t="str">
        <f>$E$11</f>
        <v>Formal Observation 1:</v>
      </c>
      <c r="F216" s="146" t="str">
        <f>IF(B215="","",IF(ISNA(VLOOKUP(B215,Tables!$BH$2:$BM$4,6,FALSE)),"",IF(VLOOKUP(B215,Tables!$BH$2:$BM$4,6,FALSE)="Not Applicable","",VLOOKUP(B215,Tables!$BH$2:$BM$4,6,FALSE))))</f>
        <v/>
      </c>
      <c r="G216" s="148" t="s">
        <v>596</v>
      </c>
      <c r="H216" s="149" t="str">
        <f>IF(B215="","",IF(ISNA(VLOOKUP(B215,Tables!$BS$2:$BX$4,6,FALSE)),"",IF(VLOOKUP(B215,Tables!$BS$2:$BX$4,6,FALSE)="Not Applicable","",VLOOKUP(B215,Tables!$BS$2:$BX$4,6,FALSE))))</f>
        <v/>
      </c>
      <c r="I216" s="334"/>
      <c r="J216" s="335"/>
      <c r="K216" s="336"/>
      <c r="M216" s="352"/>
    </row>
    <row r="217" spans="1:13" x14ac:dyDescent="0.5">
      <c r="C217" s="311"/>
      <c r="D217" s="80"/>
      <c r="E217" s="147" t="str">
        <f>$E$12</f>
        <v>Formal Observation 2:</v>
      </c>
      <c r="F217" s="146" t="str">
        <f>IF(B215="","",IF(ISNA(VLOOKUP(B215,Tables!$BH$5:$BM$7,6,FALSE)),"",IF(VLOOKUP(B215,Tables!$BH$5:$BM$7,6,FALSE)="Not Applicable","",VLOOKUP(B215,Tables!$BH$5:$BM202,6,FALSE))))</f>
        <v/>
      </c>
      <c r="G217" s="148" t="s">
        <v>597</v>
      </c>
      <c r="H217" s="149" t="str">
        <f>IF(B215="","",IF(ISNA(VLOOKUP(B215,Tables!$BS$5:$BX$7,6,FALSE)),"",IF(VLOOKUP(B215,Tables!$BS$5:$BX$7,6,FALSE)="Not Applicable","",VLOOKUP(B215,Tables!$BS$5:$BX$7,6,FALSE))))</f>
        <v/>
      </c>
      <c r="I217" s="337"/>
      <c r="J217" s="338"/>
      <c r="K217" s="339"/>
      <c r="M217" s="352"/>
    </row>
    <row r="218" spans="1:13" x14ac:dyDescent="0.5">
      <c r="C218" s="312"/>
      <c r="D218" s="81"/>
      <c r="E218" s="147" t="str">
        <f>$E$13</f>
        <v>Formal Observation 3:</v>
      </c>
      <c r="F218" s="146" t="str">
        <f>IF(B215="","",IF(ISNA(VLOOKUP(B215,Tables!$BH$8:$BM$10,6,FALSE)),"",IF(VLOOKUP(B215,Tables!$BH$8:$BM$10,6,FALSE)="Not Applicable","",VLOOKUP(B215,Tables!$BH$8:$BM$10,6,FALSE))))</f>
        <v/>
      </c>
      <c r="G218" s="148" t="s">
        <v>594</v>
      </c>
      <c r="H218" s="149" t="str">
        <f>IF(B215="","",IF(ISNA(VLOOKUP(B215,Tables!$BS$8:$BX$10,6,FALSE)),"",IF(VLOOKUP(B215,Tables!$BS$8:$BX$10,6,FALSE)="Not Applicable","",VLOOKUP(B215,Tables!$BS$8:$BX$10,6,FALSE))))</f>
        <v/>
      </c>
      <c r="I218" s="340"/>
      <c r="J218" s="341"/>
      <c r="K218" s="342"/>
      <c r="M218" s="164"/>
    </row>
    <row r="219" spans="1:13" ht="3" customHeight="1" x14ac:dyDescent="0.5">
      <c r="C219" s="119"/>
      <c r="D219" s="120"/>
      <c r="E219" s="120"/>
      <c r="F219" s="120"/>
      <c r="G219" s="120"/>
      <c r="H219" s="120"/>
      <c r="I219" s="120"/>
      <c r="J219" s="120"/>
      <c r="K219" s="120"/>
      <c r="M219" s="73"/>
    </row>
    <row r="220" spans="1:13" ht="31.25" customHeight="1" x14ac:dyDescent="0.5">
      <c r="A220" s="68" t="str">
        <f t="shared" si="3"/>
        <v>PSEL.VI.B - Plan for and manage staff turnover and succession,</v>
      </c>
      <c r="B220" s="68" t="str">
        <f>LEFT(A220,50)</f>
        <v>PSEL.VI.B - Plan for and manage staff turnover and</v>
      </c>
      <c r="C220" s="310" t="s">
        <v>354</v>
      </c>
      <c r="D220" s="77" t="str">
        <f>LEFT(E220,240)</f>
        <v>Plan for and manage staff turnover and succession, providing opportunities for effective induction and mentoring of new personnel.</v>
      </c>
      <c r="E220" s="313" t="s">
        <v>86</v>
      </c>
      <c r="F220" s="314"/>
      <c r="G220" s="314"/>
      <c r="H220" s="315"/>
      <c r="I220" s="78" t="str">
        <f>IF(C220="","",IF(VLOOKUP(C220,'Indicator Selection'!$C$7:$G$135,5,FALSE)="","",VLOOKUP(C220,'Indicator Selection'!$C$7:$G$135,5,FALSE)))</f>
        <v>No</v>
      </c>
      <c r="J220" s="222"/>
      <c r="K220" s="79" t="str">
        <f>IF(J220="","",IF(J220="Distinguished",4,IF(J220="Excellent",4,IF(J220="Proficient",3,IF(J220="Basic",2,IF(J220="Needs Improvement",2,IF(J220="Unsatisfactory",1,"NA")))))))</f>
        <v/>
      </c>
      <c r="M220" s="352" t="str">
        <f>IF(AND(I220="Yes",J220=""),"Select Rating",IF(I220="Yes","",IF(J220="Select Basic or Needs Improvement","Select Basic or Needs Improvement for Professional Practice Rating on worksheet titled Eval Info &amp; Rankings.",IF(J220="Select Distinguished or Excellent","Select Distinguished or Excellent for Professional Practice Rating on worksheet titled Eval Info &amp; Rankings.",IF(AND(I220="No",J220="Distinguished"),"Indicator not selected on indicator selection worksheet. Notify administrator that this indicator will be included.",IF(AND(I220="No",J220="Excellent"),"Indicator not selected on indicator selection worksheet. Notify administrator that this indicator will be included.",IF(AND(I220="No",J220="Proficient"),"Indicator not selected on indicator selection worksheet. Notify administrator that this indicator will be included.",IF(AND(I220="No",J220="Basic"),"Indicator not selected on indicator selection worksheet. Notify administrator that this indicator will be included.",IF(AND(I220="No",J220="Needs Improvement"),"Indicator not selected on indicator selection worksheet. Notify administrator that this indicator will be included.",IF(AND(I220="No",J220="Unsatisfactory"),"Indicator not selected on indicator selection worksheet. Notify administrator that this indicator will be included.",IF(AND(I220="Yes",J220=""),"Select Rating",IF(J220="Not Applicable","",IF((ISNUMBER(SEARCH("Excellent",F221))),"Indicator not selected on indicator selection worksheet. Notify administrator that this indicator will be included.",IF((ISNUMBER(SEARCH("Distinguished",F221))),"Indicator not selected on indicator selection worksheet. Notify administrator that this indicator will be included.",IF((ISNUMBER(SEARCH("Proficient",F221))),"Indicator not selected on indicator selection worksheet. Notify administrator that this indicator will be included.",IF((ISNUMBER(SEARCH("Basic",F221))),"Indicator not selected on indicator selection worksheet. Notify administrator that this indicator will be included.",IF((ISNUMBER(SEARCH("Needs Improvement",F221))),"Indicator not selected on indicator selection worksheet. Notify administrator that this indicator will be included.",IF((ISNUMBER(SEARCH("Unsatisfactory",F221))),"Indicator not selected on indicator selection worksheet. Notify administrator that this indicator will be included.",IF((ISNUMBER(SEARCH("Excellent",F222))),"Indicator not selected on indicator selection worksheet. Notify administrator that this indicator will be included.",IF((ISNUMBER(SEARCH("Distinguished",F222))),"Indicator not selected on indicator selection worksheet. Notify administrator that this indicator will be included.",IF((ISNUMBER(SEARCH("Proficient",F222))),"Indicator not selected on indicator selection worksheet. Notify administrator that this indicator will be included.",IF((ISNUMBER(SEARCH("Basic",F222))),"Indicator not selected on indicator selection worksheet. Notify administrator that this indicator will be included.",IF((ISNUMBER(SEARCH("Needs Improvement",F222))),"Indicator not selected on indicator selection worksheet. Notify administrator that this indicator will be included.",IF((ISNUMBER(SEARCH("Unsatisfactory",F222))),"Indicator not selected on indicator selection worksheet. Notify administrator that this indicator will be included.",IF((ISNUMBER(SEARCH("Excellent",F223))),"Indicator not selected on indicator selection worksheet. Notify administrator that this indicator will be included.",IF((ISNUMBER(SEARCH("Distinguished",F223))),"Indicator not selected on indicator selection worksheet. Notify administrator that this indicator will be included.",IF((ISNUMBER(SEARCH("Proficient",F223))),"Indicator not selected on indicator selection worksheet. Notify administrator that this indicator will be included.",IF((ISNUMBER(SEARCH("Basic",F223))),"Indicator not selected on indicator selection worksheet. Notify administrator that this indicator will be included.",IF((ISNUMBER(SEARCH("Needs Improvement",F369))),"Indicator not selected on indicator selection worksheet. Notify administrator that this indicator will be included.",IF((ISNUMBER(SEARCH("Unsatisfactory",F223))),"Indicator not selected on indicator selection worksheet. Notify administrator that this indicator will be included.",IF((ISNUMBER(SEARCH("Excellent",H221))),"Indicator not selected on indicator selection worksheet. Notify administrator that this indicator will be included.",IF((ISNUMBER(SEARCH("Distinguished",H221))),"Indicator not selected on indicator selection worksheet. Notify administrator that this indicator will be included.",IF((ISNUMBER(SEARCH("Proficient",H221))),"Indicator not selected on indicator selection worksheet. Notify administrator that this indicator will be included.",IF((ISNUMBER(SEARCH("Basic",H221))),"Indicator not selected on indicator selection worksheet. Notify administrator that this indicator will be included.",IF((ISNUMBER(SEARCH("Needs Improvement",H221))),"Indicator not selected on indicator selection worksheet. Notify administrator that this indicator will be included.",IF((ISNUMBER(SEARCH("Unsatisfactory",H221))),"Indicator not selected on indicator selection worksheet. Notify administrator that this indicator will be included.",IF((ISNUMBER(SEARCH("Excellent",H222))),"Indicator not selected on indicator selection worksheet. Notify administrator that this indicator will be included.",IF((ISNUMBER(SEARCH("Distinguished",H222))),"Indicator not selected on indicator selection worksheet. Notify administrator that this indicator will be included.",IF((ISNUMBER(SEARCH("Proficient",H222))),"Indicator not selected on indicator selection worksheet. Notify administrator that this indicator will be included.",IF((ISNUMBER(SEARCH("Basic",H222))),"Indicator not selected on indicator selection worksheet. Notify administrator that this indicator will be included.",IF((ISNUMBER(SEARCH("Needs Improvement",H222))),"Indicator not selected on indicator selection worksheet. Notify administrator that this indicator will be included.",IF((ISNUMBER(SEARCH("Unsatisfactory",H222))),"Indicator not selected on indicator selection worksheet. Notify administrator that this indicator will be included.",IF((ISNUMBER(SEARCH("Proficient",H223))),"Indicator not selected on indicator selection worksheet. Notify administrator that this indicator will be included.",IF((ISNUMBER(SEARCH("Basic",H223))),"Indicator not selected on indicator selection worksheet. Notify administrator that this indicator will be included.",IF((ISNUMBER(SEARCH("Needs Improvement",H223))),"Indicator not selected on indicator selection worksheet. Notify administrator that this indicator will be included.",IF((ISNUMBER(SEARCH("Unsatisfactory",H223))),"Indicator not selected on indicator selection worksheet. Notify administrator that this indicator will be included.",""))))))))))))))))))))))))))))))))))))))))))))))</f>
        <v/>
      </c>
    </row>
    <row r="221" spans="1:13" x14ac:dyDescent="0.5">
      <c r="C221" s="311"/>
      <c r="D221" s="80"/>
      <c r="E221" s="147" t="str">
        <f>$E$11</f>
        <v>Formal Observation 1:</v>
      </c>
      <c r="F221" s="146" t="str">
        <f>IF(B220="","",IF(ISNA(VLOOKUP(B220,Tables!$BH$2:$BM$4,6,FALSE)),"",IF(VLOOKUP(B220,Tables!$BH$2:$BM$4,6,FALSE)="Not Applicable","",VLOOKUP(B220,Tables!$BH$2:$BM$4,6,FALSE))))</f>
        <v/>
      </c>
      <c r="G221" s="148" t="s">
        <v>596</v>
      </c>
      <c r="H221" s="149" t="str">
        <f>IF(B220="","",IF(ISNA(VLOOKUP(B220,Tables!$BS$2:$BX$4,6,FALSE)),"",IF(VLOOKUP(B220,Tables!$BS$2:$BX$4,6,FALSE)="Not Applicable","",VLOOKUP(B220,Tables!$BS$2:$BX$4,6,FALSE))))</f>
        <v/>
      </c>
      <c r="I221" s="334"/>
      <c r="J221" s="335"/>
      <c r="K221" s="336"/>
      <c r="M221" s="352"/>
    </row>
    <row r="222" spans="1:13" x14ac:dyDescent="0.5">
      <c r="C222" s="311"/>
      <c r="D222" s="80"/>
      <c r="E222" s="147" t="str">
        <f>$E$12</f>
        <v>Formal Observation 2:</v>
      </c>
      <c r="F222" s="146" t="str">
        <f>IF(B220="","",IF(ISNA(VLOOKUP(B220,Tables!$BH$5:$BM$7,6,FALSE)),"",IF(VLOOKUP(B220,Tables!$BH$5:$BM$7,6,FALSE)="Not Applicable","",VLOOKUP(B220,Tables!$BH$5:$BM207,6,FALSE))))</f>
        <v/>
      </c>
      <c r="G222" s="148" t="s">
        <v>597</v>
      </c>
      <c r="H222" s="149" t="str">
        <f>IF(B220="","",IF(ISNA(VLOOKUP(B220,Tables!$BS$5:$BX$7,6,FALSE)),"",IF(VLOOKUP(B220,Tables!$BS$5:$BX$7,6,FALSE)="Not Applicable","",VLOOKUP(B220,Tables!$BS$5:$BX$7,6,FALSE))))</f>
        <v/>
      </c>
      <c r="I222" s="337"/>
      <c r="J222" s="338"/>
      <c r="K222" s="339"/>
      <c r="M222" s="352"/>
    </row>
    <row r="223" spans="1:13" x14ac:dyDescent="0.5">
      <c r="C223" s="312"/>
      <c r="D223" s="81"/>
      <c r="E223" s="147" t="str">
        <f>$E$13</f>
        <v>Formal Observation 3:</v>
      </c>
      <c r="F223" s="146" t="str">
        <f>IF(B220="","",IF(ISNA(VLOOKUP(B220,Tables!$BH$8:$BM$10,6,FALSE)),"",IF(VLOOKUP(B220,Tables!$BH$8:$BM$10,6,FALSE)="Not Applicable","",VLOOKUP(B220,Tables!$BH$8:$BM$10,6,FALSE))))</f>
        <v/>
      </c>
      <c r="G223" s="148" t="s">
        <v>594</v>
      </c>
      <c r="H223" s="149" t="str">
        <f>IF(B220="","",IF(ISNA(VLOOKUP(B220,Tables!$BS$8:$BX$10,6,FALSE)),"",IF(VLOOKUP(B220,Tables!$BS$8:$BX$10,6,FALSE)="Not Applicable","",VLOOKUP(B220,Tables!$BS$8:$BX$10,6,FALSE))))</f>
        <v/>
      </c>
      <c r="I223" s="340"/>
      <c r="J223" s="341"/>
      <c r="K223" s="342"/>
      <c r="M223" s="164"/>
    </row>
    <row r="224" spans="1:13" ht="3" customHeight="1" x14ac:dyDescent="0.5">
      <c r="C224" s="119"/>
      <c r="D224" s="120"/>
      <c r="E224" s="120"/>
      <c r="F224" s="120"/>
      <c r="G224" s="120"/>
      <c r="H224" s="120"/>
      <c r="I224" s="120"/>
      <c r="J224" s="120"/>
      <c r="K224" s="120"/>
      <c r="M224" s="73"/>
    </row>
    <row r="225" spans="1:13" ht="47" customHeight="1" x14ac:dyDescent="0.5">
      <c r="A225" s="68" t="str">
        <f t="shared" si="3"/>
        <v xml:space="preserve">PSEL.VI.C - Develop teachers’ and staff members’ professional </v>
      </c>
      <c r="B225" s="68" t="str">
        <f>LEFT(A225,50)</f>
        <v>PSEL.VI.C - Develop teachers’ and staff members’ p</v>
      </c>
      <c r="C225" s="310" t="s">
        <v>355</v>
      </c>
      <c r="D225" s="77" t="str">
        <f>LEFT(E225,240)</f>
        <v>Develop teachers’ and staff members’ professional knowledge, skills, and practice through differentiated opportunities for learning and growth, guided by understanding of professional and adult learning and development.</v>
      </c>
      <c r="E225" s="313" t="s">
        <v>87</v>
      </c>
      <c r="F225" s="314"/>
      <c r="G225" s="314"/>
      <c r="H225" s="315"/>
      <c r="I225" s="78" t="str">
        <f>IF(C225="","",IF(VLOOKUP(C225,'Indicator Selection'!$C$7:$G$135,5,FALSE)="","",VLOOKUP(C225,'Indicator Selection'!$C$7:$G$135,5,FALSE)))</f>
        <v>No</v>
      </c>
      <c r="J225" s="222"/>
      <c r="K225" s="79" t="str">
        <f>IF(J225="","",IF(J225="Distinguished",4,IF(J225="Excellent",4,IF(J225="Proficient",3,IF(J225="Basic",2,IF(J225="Needs Improvement",2,IF(J225="Unsatisfactory",1,"NA")))))))</f>
        <v/>
      </c>
      <c r="M225" s="352" t="str">
        <f>IF(AND(I225="Yes",J225=""),"Select Rating",IF(I225="Yes","",IF(J225="Select Basic or Needs Improvement","Select Basic or Needs Improvement for Professional Practice Rating on worksheet titled Eval Info &amp; Rankings.",IF(J225="Select Distinguished or Excellent","Select Distinguished or Excellent for Professional Practice Rating on worksheet titled Eval Info &amp; Rankings.",IF(AND(I225="No",J225="Distinguished"),"Indicator not selected on indicator selection worksheet. Notify administrator that this indicator will be included.",IF(AND(I225="No",J225="Excellent"),"Indicator not selected on indicator selection worksheet. Notify administrator that this indicator will be included.",IF(AND(I225="No",J225="Proficient"),"Indicator not selected on indicator selection worksheet. Notify administrator that this indicator will be included.",IF(AND(I225="No",J225="Basic"),"Indicator not selected on indicator selection worksheet. Notify administrator that this indicator will be included.",IF(AND(I225="No",J225="Needs Improvement"),"Indicator not selected on indicator selection worksheet. Notify administrator that this indicator will be included.",IF(AND(I225="No",J225="Unsatisfactory"),"Indicator not selected on indicator selection worksheet. Notify administrator that this indicator will be included.",IF(AND(I225="Yes",J225=""),"Select Rating",IF(J225="Not Applicable","",IF((ISNUMBER(SEARCH("Excellent",F226))),"Indicator not selected on indicator selection worksheet. Notify administrator that this indicator will be included.",IF((ISNUMBER(SEARCH("Distinguished",F226))),"Indicator not selected on indicator selection worksheet. Notify administrator that this indicator will be included.",IF((ISNUMBER(SEARCH("Proficient",F226))),"Indicator not selected on indicator selection worksheet. Notify administrator that this indicator will be included.",IF((ISNUMBER(SEARCH("Basic",F226))),"Indicator not selected on indicator selection worksheet. Notify administrator that this indicator will be included.",IF((ISNUMBER(SEARCH("Needs Improvement",F226))),"Indicator not selected on indicator selection worksheet. Notify administrator that this indicator will be included.",IF((ISNUMBER(SEARCH("Unsatisfactory",F226))),"Indicator not selected on indicator selection worksheet. Notify administrator that this indicator will be included.",IF((ISNUMBER(SEARCH("Excellent",F227))),"Indicator not selected on indicator selection worksheet. Notify administrator that this indicator will be included.",IF((ISNUMBER(SEARCH("Distinguished",F227))),"Indicator not selected on indicator selection worksheet. Notify administrator that this indicator will be included.",IF((ISNUMBER(SEARCH("Proficient",F227))),"Indicator not selected on indicator selection worksheet. Notify administrator that this indicator will be included.",IF((ISNUMBER(SEARCH("Basic",F227))),"Indicator not selected on indicator selection worksheet. Notify administrator that this indicator will be included.",IF((ISNUMBER(SEARCH("Needs Improvement",F227))),"Indicator not selected on indicator selection worksheet. Notify administrator that this indicator will be included.",IF((ISNUMBER(SEARCH("Unsatisfactory",F227))),"Indicator not selected on indicator selection worksheet. Notify administrator that this indicator will be included.",IF((ISNUMBER(SEARCH("Excellent",F228))),"Indicator not selected on indicator selection worksheet. Notify administrator that this indicator will be included.",IF((ISNUMBER(SEARCH("Distinguished",F228))),"Indicator not selected on indicator selection worksheet. Notify administrator that this indicator will be included.",IF((ISNUMBER(SEARCH("Proficient",F228))),"Indicator not selected on indicator selection worksheet. Notify administrator that this indicator will be included.",IF((ISNUMBER(SEARCH("Basic",F228))),"Indicator not selected on indicator selection worksheet. Notify administrator that this indicator will be included.",IF((ISNUMBER(SEARCH("Needs Improvement",F375))),"Indicator not selected on indicator selection worksheet. Notify administrator that this indicator will be included.",IF((ISNUMBER(SEARCH("Unsatisfactory",F228))),"Indicator not selected on indicator selection worksheet. Notify administrator that this indicator will be included.",IF((ISNUMBER(SEARCH("Excellent",H226))),"Indicator not selected on indicator selection worksheet. Notify administrator that this indicator will be included.",IF((ISNUMBER(SEARCH("Distinguished",H226))),"Indicator not selected on indicator selection worksheet. Notify administrator that this indicator will be included.",IF((ISNUMBER(SEARCH("Proficient",H226))),"Indicator not selected on indicator selection worksheet. Notify administrator that this indicator will be included.",IF((ISNUMBER(SEARCH("Basic",H226))),"Indicator not selected on indicator selection worksheet. Notify administrator that this indicator will be included.",IF((ISNUMBER(SEARCH("Needs Improvement",H226))),"Indicator not selected on indicator selection worksheet. Notify administrator that this indicator will be included.",IF((ISNUMBER(SEARCH("Unsatisfactory",H226))),"Indicator not selected on indicator selection worksheet. Notify administrator that this indicator will be included.",IF((ISNUMBER(SEARCH("Excellent",H227))),"Indicator not selected on indicator selection worksheet. Notify administrator that this indicator will be included.",IF((ISNUMBER(SEARCH("Distinguished",H227))),"Indicator not selected on indicator selection worksheet. Notify administrator that this indicator will be included.",IF((ISNUMBER(SEARCH("Proficient",H227))),"Indicator not selected on indicator selection worksheet. Notify administrator that this indicator will be included.",IF((ISNUMBER(SEARCH("Basic",H227))),"Indicator not selected on indicator selection worksheet. Notify administrator that this indicator will be included.",IF((ISNUMBER(SEARCH("Needs Improvement",H227))),"Indicator not selected on indicator selection worksheet. Notify administrator that this indicator will be included.",IF((ISNUMBER(SEARCH("Unsatisfactory",H227))),"Indicator not selected on indicator selection worksheet. Notify administrator that this indicator will be included.",IF((ISNUMBER(SEARCH("Proficient",H228))),"Indicator not selected on indicator selection worksheet. Notify administrator that this indicator will be included.",IF((ISNUMBER(SEARCH("Basic",H228))),"Indicator not selected on indicator selection worksheet. Notify administrator that this indicator will be included.",IF((ISNUMBER(SEARCH("Needs Improvement",H228))),"Indicator not selected on indicator selection worksheet. Notify administrator that this indicator will be included.",IF((ISNUMBER(SEARCH("Unsatisfactory",H228))),"Indicator not selected on indicator selection worksheet. Notify administrator that this indicator will be included.",""))))))))))))))))))))))))))))))))))))))))))))))</f>
        <v/>
      </c>
    </row>
    <row r="226" spans="1:13" x14ac:dyDescent="0.5">
      <c r="C226" s="311"/>
      <c r="D226" s="80"/>
      <c r="E226" s="147" t="str">
        <f>$E$11</f>
        <v>Formal Observation 1:</v>
      </c>
      <c r="F226" s="146" t="str">
        <f>IF(B225="","",IF(ISNA(VLOOKUP(B225,Tables!$BH$2:$BM$4,6,FALSE)),"",IF(VLOOKUP(B225,Tables!$BH$2:$BM$4,6,FALSE)="Not Applicable","",VLOOKUP(B225,Tables!$BH$2:$BM$4,6,FALSE))))</f>
        <v/>
      </c>
      <c r="G226" s="148" t="s">
        <v>596</v>
      </c>
      <c r="H226" s="149" t="str">
        <f>IF(B225="","",IF(ISNA(VLOOKUP(B225,Tables!$BS$2:$BX$4,6,FALSE)),"",IF(VLOOKUP(B225,Tables!$BS$2:$BX$4,6,FALSE)="Not Applicable","",VLOOKUP(B225,Tables!$BS$2:$BX$4,6,FALSE))))</f>
        <v/>
      </c>
      <c r="I226" s="334"/>
      <c r="J226" s="335"/>
      <c r="K226" s="336"/>
      <c r="M226" s="352"/>
    </row>
    <row r="227" spans="1:13" x14ac:dyDescent="0.5">
      <c r="C227" s="311"/>
      <c r="D227" s="80"/>
      <c r="E227" s="147" t="str">
        <f>$E$12</f>
        <v>Formal Observation 2:</v>
      </c>
      <c r="F227" s="146" t="str">
        <f>IF(B225="","",IF(ISNA(VLOOKUP(B225,Tables!$BH$5:$BM$7,6,FALSE)),"",IF(VLOOKUP(B225,Tables!$BH$5:$BM$7,6,FALSE)="Not Applicable","",VLOOKUP(B225,Tables!$BH$5:$BM212,6,FALSE))))</f>
        <v/>
      </c>
      <c r="G227" s="148" t="s">
        <v>597</v>
      </c>
      <c r="H227" s="149" t="str">
        <f>IF(B225="","",IF(ISNA(VLOOKUP(B225,Tables!$BS$5:$BX$7,6,FALSE)),"",IF(VLOOKUP(B225,Tables!$BS$5:$BX$7,6,FALSE)="Not Applicable","",VLOOKUP(B225,Tables!$BS$5:$BX$7,6,FALSE))))</f>
        <v/>
      </c>
      <c r="I227" s="337"/>
      <c r="J227" s="338"/>
      <c r="K227" s="339"/>
      <c r="M227" s="352"/>
    </row>
    <row r="228" spans="1:13" x14ac:dyDescent="0.5">
      <c r="C228" s="312"/>
      <c r="D228" s="81"/>
      <c r="E228" s="147" t="str">
        <f>$E$13</f>
        <v>Formal Observation 3:</v>
      </c>
      <c r="F228" s="146" t="str">
        <f>IF(B225="","",IF(ISNA(VLOOKUP(B225,Tables!$BH$8:$BM$10,6,FALSE)),"",IF(VLOOKUP(B225,Tables!$BH$8:$BM$10,6,FALSE)="Not Applicable","",VLOOKUP(B225,Tables!$BH$8:$BM$10,6,FALSE))))</f>
        <v/>
      </c>
      <c r="G228" s="148" t="s">
        <v>594</v>
      </c>
      <c r="H228" s="149" t="str">
        <f>IF(B225="","",IF(ISNA(VLOOKUP(B225,Tables!$BS$8:$BX$10,6,FALSE)),"",IF(VLOOKUP(B225,Tables!$BS$8:$BX$10,6,FALSE)="Not Applicable","",VLOOKUP(B225,Tables!$BS$8:$BX$10,6,FALSE))))</f>
        <v/>
      </c>
      <c r="I228" s="340"/>
      <c r="J228" s="341"/>
      <c r="K228" s="342"/>
      <c r="M228" s="164"/>
    </row>
    <row r="229" spans="1:13" ht="3" customHeight="1" x14ac:dyDescent="0.5">
      <c r="C229" s="119"/>
      <c r="D229" s="120"/>
      <c r="E229" s="120"/>
      <c r="F229" s="120"/>
      <c r="G229" s="120"/>
      <c r="H229" s="120"/>
      <c r="I229" s="120"/>
      <c r="J229" s="120"/>
      <c r="K229" s="120"/>
      <c r="M229" s="73"/>
    </row>
    <row r="230" spans="1:13" ht="31.25" customHeight="1" x14ac:dyDescent="0.5">
      <c r="A230" s="68" t="str">
        <f t="shared" si="3"/>
        <v>PSEL.VI.D - Foster continuous improvement of individual and co</v>
      </c>
      <c r="B230" s="68" t="str">
        <f>LEFT(A230,50)</f>
        <v>PSEL.VI.D - Foster continuous improvement of indiv</v>
      </c>
      <c r="C230" s="310" t="s">
        <v>356</v>
      </c>
      <c r="D230" s="77" t="str">
        <f>LEFT(E230,240)</f>
        <v>Foster continuous improvement of individual and collective instructional capacity to achieve outcomes envisioned for each student.</v>
      </c>
      <c r="E230" s="313" t="s">
        <v>88</v>
      </c>
      <c r="F230" s="314"/>
      <c r="G230" s="314"/>
      <c r="H230" s="315"/>
      <c r="I230" s="78" t="str">
        <f>IF(C230="","",IF(VLOOKUP(C230,'Indicator Selection'!$C$7:$G$135,5,FALSE)="","",VLOOKUP(C230,'Indicator Selection'!$C$7:$G$135,5,FALSE)))</f>
        <v>No</v>
      </c>
      <c r="J230" s="222"/>
      <c r="K230" s="79" t="str">
        <f>IF(J230="","",IF(J230="Distinguished",4,IF(J230="Excellent",4,IF(J230="Proficient",3,IF(J230="Basic",2,IF(J230="Needs Improvement",2,IF(J230="Unsatisfactory",1,"NA")))))))</f>
        <v/>
      </c>
      <c r="M230" s="352" t="str">
        <f>IF(AND(I230="Yes",J230=""),"Select Rating",IF(I230="Yes","",IF(J230="Select Basic or Needs Improvement","Select Basic or Needs Improvement for Professional Practice Rating on worksheet titled Eval Info &amp; Rankings.",IF(J230="Select Distinguished or Excellent","Select Distinguished or Excellent for Professional Practice Rating on worksheet titled Eval Info &amp; Rankings.",IF(AND(I230="No",J230="Distinguished"),"Indicator not selected on indicator selection worksheet. Notify administrator that this indicator will be included.",IF(AND(I230="No",J230="Excellent"),"Indicator not selected on indicator selection worksheet. Notify administrator that this indicator will be included.",IF(AND(I230="No",J230="Proficient"),"Indicator not selected on indicator selection worksheet. Notify administrator that this indicator will be included.",IF(AND(I230="No",J230="Basic"),"Indicator not selected on indicator selection worksheet. Notify administrator that this indicator will be included.",IF(AND(I230="No",J230="Needs Improvement"),"Indicator not selected on indicator selection worksheet. Notify administrator that this indicator will be included.",IF(AND(I230="No",J230="Unsatisfactory"),"Indicator not selected on indicator selection worksheet. Notify administrator that this indicator will be included.",IF(AND(I230="Yes",J230=""),"Select Rating",IF(J230="Not Applicable","",IF((ISNUMBER(SEARCH("Excellent",F231))),"Indicator not selected on indicator selection worksheet. Notify administrator that this indicator will be included.",IF((ISNUMBER(SEARCH("Distinguished",F231))),"Indicator not selected on indicator selection worksheet. Notify administrator that this indicator will be included.",IF((ISNUMBER(SEARCH("Proficient",F231))),"Indicator not selected on indicator selection worksheet. Notify administrator that this indicator will be included.",IF((ISNUMBER(SEARCH("Basic",F231))),"Indicator not selected on indicator selection worksheet. Notify administrator that this indicator will be included.",IF((ISNUMBER(SEARCH("Needs Improvement",F231))),"Indicator not selected on indicator selection worksheet. Notify administrator that this indicator will be included.",IF((ISNUMBER(SEARCH("Unsatisfactory",F231))),"Indicator not selected on indicator selection worksheet. Notify administrator that this indicator will be included.",IF((ISNUMBER(SEARCH("Excellent",F232))),"Indicator not selected on indicator selection worksheet. Notify administrator that this indicator will be included.",IF((ISNUMBER(SEARCH("Distinguished",F232))),"Indicator not selected on indicator selection worksheet. Notify administrator that this indicator will be included.",IF((ISNUMBER(SEARCH("Proficient",F232))),"Indicator not selected on indicator selection worksheet. Notify administrator that this indicator will be included.",IF((ISNUMBER(SEARCH("Basic",F232))),"Indicator not selected on indicator selection worksheet. Notify administrator that this indicator will be included.",IF((ISNUMBER(SEARCH("Needs Improvement",F232))),"Indicator not selected on indicator selection worksheet. Notify administrator that this indicator will be included.",IF((ISNUMBER(SEARCH("Unsatisfactory",F232))),"Indicator not selected on indicator selection worksheet. Notify administrator that this indicator will be included.",IF((ISNUMBER(SEARCH("Excellent",F233))),"Indicator not selected on indicator selection worksheet. Notify administrator that this indicator will be included.",IF((ISNUMBER(SEARCH("Distinguished",F233))),"Indicator not selected on indicator selection worksheet. Notify administrator that this indicator will be included.",IF((ISNUMBER(SEARCH("Proficient",F233))),"Indicator not selected on indicator selection worksheet. Notify administrator that this indicator will be included.",IF((ISNUMBER(SEARCH("Basic",F233))),"Indicator not selected on indicator selection worksheet. Notify administrator that this indicator will be included.",IF((ISNUMBER(SEARCH("Needs Improvement",F380))),"Indicator not selected on indicator selection worksheet. Notify administrator that this indicator will be included.",IF((ISNUMBER(SEARCH("Unsatisfactory",F233))),"Indicator not selected on indicator selection worksheet. Notify administrator that this indicator will be included.",IF((ISNUMBER(SEARCH("Excellent",H231))),"Indicator not selected on indicator selection worksheet. Notify administrator that this indicator will be included.",IF((ISNUMBER(SEARCH("Distinguished",H231))),"Indicator not selected on indicator selection worksheet. Notify administrator that this indicator will be included.",IF((ISNUMBER(SEARCH("Proficient",H231))),"Indicator not selected on indicator selection worksheet. Notify administrator that this indicator will be included.",IF((ISNUMBER(SEARCH("Basic",H231))),"Indicator not selected on indicator selection worksheet. Notify administrator that this indicator will be included.",IF((ISNUMBER(SEARCH("Needs Improvement",H231))),"Indicator not selected on indicator selection worksheet. Notify administrator that this indicator will be included.",IF((ISNUMBER(SEARCH("Unsatisfactory",H231))),"Indicator not selected on indicator selection worksheet. Notify administrator that this indicator will be included.",IF((ISNUMBER(SEARCH("Excellent",H232))),"Indicator not selected on indicator selection worksheet. Notify administrator that this indicator will be included.",IF((ISNUMBER(SEARCH("Distinguished",H232))),"Indicator not selected on indicator selection worksheet. Notify administrator that this indicator will be included.",IF((ISNUMBER(SEARCH("Proficient",H232))),"Indicator not selected on indicator selection worksheet. Notify administrator that this indicator will be included.",IF((ISNUMBER(SEARCH("Basic",H232))),"Indicator not selected on indicator selection worksheet. Notify administrator that this indicator will be included.",IF((ISNUMBER(SEARCH("Needs Improvement",H232))),"Indicator not selected on indicator selection worksheet. Notify administrator that this indicator will be included.",IF((ISNUMBER(SEARCH("Unsatisfactory",H232))),"Indicator not selected on indicator selection worksheet. Notify administrator that this indicator will be included.",IF((ISNUMBER(SEARCH("Proficient",H233))),"Indicator not selected on indicator selection worksheet. Notify administrator that this indicator will be included.",IF((ISNUMBER(SEARCH("Basic",H233))),"Indicator not selected on indicator selection worksheet. Notify administrator that this indicator will be included.",IF((ISNUMBER(SEARCH("Needs Improvement",H233))),"Indicator not selected on indicator selection worksheet. Notify administrator that this indicator will be included.",IF((ISNUMBER(SEARCH("Unsatisfactory",H233))),"Indicator not selected on indicator selection worksheet. Notify administrator that this indicator will be included.",""))))))))))))))))))))))))))))))))))))))))))))))</f>
        <v/>
      </c>
    </row>
    <row r="231" spans="1:13" x14ac:dyDescent="0.5">
      <c r="C231" s="311"/>
      <c r="D231" s="80"/>
      <c r="E231" s="147" t="str">
        <f>$E$11</f>
        <v>Formal Observation 1:</v>
      </c>
      <c r="F231" s="146" t="str">
        <f>IF(B230="","",IF(ISNA(VLOOKUP(B230,Tables!$BH$2:$BM$4,6,FALSE)),"",IF(VLOOKUP(B230,Tables!$BH$2:$BM$4,6,FALSE)="Not Applicable","",VLOOKUP(B230,Tables!$BH$2:$BM$4,6,FALSE))))</f>
        <v/>
      </c>
      <c r="G231" s="148" t="s">
        <v>596</v>
      </c>
      <c r="H231" s="149" t="str">
        <f>IF(B230="","",IF(ISNA(VLOOKUP(B230,Tables!$BS$2:$BX$4,6,FALSE)),"",IF(VLOOKUP(B230,Tables!$BS$2:$BX$4,6,FALSE)="Not Applicable","",VLOOKUP(B230,Tables!$BS$2:$BX$4,6,FALSE))))</f>
        <v/>
      </c>
      <c r="I231" s="334"/>
      <c r="J231" s="335"/>
      <c r="K231" s="336"/>
      <c r="M231" s="352"/>
    </row>
    <row r="232" spans="1:13" x14ac:dyDescent="0.5">
      <c r="C232" s="311"/>
      <c r="D232" s="80"/>
      <c r="E232" s="147" t="str">
        <f>$E$12</f>
        <v>Formal Observation 2:</v>
      </c>
      <c r="F232" s="146" t="str">
        <f>IF(B230="","",IF(ISNA(VLOOKUP(B230,Tables!$BH$5:$BM$7,6,FALSE)),"",IF(VLOOKUP(B230,Tables!$BH$5:$BM$7,6,FALSE)="Not Applicable","",VLOOKUP(B230,Tables!$BH$5:$BM217,6,FALSE))))</f>
        <v/>
      </c>
      <c r="G232" s="148" t="s">
        <v>597</v>
      </c>
      <c r="H232" s="149" t="str">
        <f>IF(B230="","",IF(ISNA(VLOOKUP(B230,Tables!$BS$5:$BX$7,6,FALSE)),"",IF(VLOOKUP(B230,Tables!$BS$5:$BX$7,6,FALSE)="Not Applicable","",VLOOKUP(B230,Tables!$BS$5:$BX$7,6,FALSE))))</f>
        <v/>
      </c>
      <c r="I232" s="337"/>
      <c r="J232" s="338"/>
      <c r="K232" s="339"/>
      <c r="M232" s="352"/>
    </row>
    <row r="233" spans="1:13" x14ac:dyDescent="0.5">
      <c r="C233" s="312"/>
      <c r="D233" s="81"/>
      <c r="E233" s="147" t="str">
        <f>$E$13</f>
        <v>Formal Observation 3:</v>
      </c>
      <c r="F233" s="146" t="str">
        <f>IF(B230="","",IF(ISNA(VLOOKUP(B230,Tables!$BH$8:$BM$10,6,FALSE)),"",IF(VLOOKUP(B230,Tables!$BH$8:$BM$10,6,FALSE)="Not Applicable","",VLOOKUP(B230,Tables!$BH$8:$BM$10,6,FALSE))))</f>
        <v/>
      </c>
      <c r="G233" s="148" t="s">
        <v>594</v>
      </c>
      <c r="H233" s="149" t="str">
        <f>IF(B230="","",IF(ISNA(VLOOKUP(B230,Tables!$BS$8:$BX$10,6,FALSE)),"",IF(VLOOKUP(B230,Tables!$BS$8:$BX$10,6,FALSE)="Not Applicable","",VLOOKUP(B230,Tables!$BS$8:$BX$10,6,FALSE))))</f>
        <v/>
      </c>
      <c r="I233" s="340"/>
      <c r="J233" s="341"/>
      <c r="K233" s="342"/>
      <c r="M233" s="164"/>
    </row>
    <row r="234" spans="1:13" ht="3" customHeight="1" x14ac:dyDescent="0.5">
      <c r="C234" s="119"/>
      <c r="D234" s="120"/>
      <c r="E234" s="120"/>
      <c r="F234" s="120"/>
      <c r="G234" s="120"/>
      <c r="H234" s="120"/>
      <c r="I234" s="120"/>
      <c r="J234" s="120"/>
      <c r="K234" s="120"/>
      <c r="M234" s="73"/>
    </row>
    <row r="235" spans="1:13" ht="60" customHeight="1" x14ac:dyDescent="0.5">
      <c r="A235" s="68" t="str">
        <f t="shared" si="3"/>
        <v xml:space="preserve">PSEL.VI.E - Deliver actionable feedback about instruction and </v>
      </c>
      <c r="B235" s="68" t="str">
        <f>LEFT(A235,50)</f>
        <v>PSEL.VI.E - Deliver actionable feedback about inst</v>
      </c>
      <c r="C235" s="310" t="s">
        <v>357</v>
      </c>
      <c r="D235" s="77" t="str">
        <f>LEFT(E235,240)</f>
        <v>Deliver actionable feedback about instruction and other professional practice through valid, research-anchored systems of supervision and evaluation to support the development of teachers’ and staff members’ knowledge, skills, and practice.</v>
      </c>
      <c r="E235" s="313" t="s">
        <v>89</v>
      </c>
      <c r="F235" s="314"/>
      <c r="G235" s="314"/>
      <c r="H235" s="315"/>
      <c r="I235" s="78" t="str">
        <f>IF(C235="","",IF(VLOOKUP(C235,'Indicator Selection'!$C$7:$G$135,5,FALSE)="","",VLOOKUP(C235,'Indicator Selection'!$C$7:$G$135,5,FALSE)))</f>
        <v>No</v>
      </c>
      <c r="J235" s="222"/>
      <c r="K235" s="79" t="str">
        <f>IF(J235="","",IF(J235="Distinguished",4,IF(J235="Excellent",4,IF(J235="Proficient",3,IF(J235="Basic",2,IF(J235="Needs Improvement",2,IF(J235="Unsatisfactory",1,"NA")))))))</f>
        <v/>
      </c>
      <c r="M235" s="352" t="str">
        <f>IF(AND(I235="Yes",J235=""),"Select Rating",IF(I235="Yes","",IF(J235="Select Basic or Needs Improvement","Select Basic or Needs Improvement for Professional Practice Rating on worksheet titled Eval Info &amp; Rankings.",IF(J235="Select Distinguished or Excellent","Select Distinguished or Excellent for Professional Practice Rating on worksheet titled Eval Info &amp; Rankings.",IF(AND(I235="No",J235="Distinguished"),"Indicator not selected on indicator selection worksheet. Notify administrator that this indicator will be included.",IF(AND(I235="No",J235="Excellent"),"Indicator not selected on indicator selection worksheet. Notify administrator that this indicator will be included.",IF(AND(I235="No",J235="Proficient"),"Indicator not selected on indicator selection worksheet. Notify administrator that this indicator will be included.",IF(AND(I235="No",J235="Basic"),"Indicator not selected on indicator selection worksheet. Notify administrator that this indicator will be included.",IF(AND(I235="No",J235="Needs Improvement"),"Indicator not selected on indicator selection worksheet. Notify administrator that this indicator will be included.",IF(AND(I235="No",J235="Unsatisfactory"),"Indicator not selected on indicator selection worksheet. Notify administrator that this indicator will be included.",IF(AND(I235="Yes",J235=""),"Select Rating",IF(J235="Not Applicable","",IF((ISNUMBER(SEARCH("Excellent",F236))),"Indicator not selected on indicator selection worksheet. Notify administrator that this indicator will be included.",IF((ISNUMBER(SEARCH("Distinguished",F236))),"Indicator not selected on indicator selection worksheet. Notify administrator that this indicator will be included.",IF((ISNUMBER(SEARCH("Proficient",F236))),"Indicator not selected on indicator selection worksheet. Notify administrator that this indicator will be included.",IF((ISNUMBER(SEARCH("Basic",F236))),"Indicator not selected on indicator selection worksheet. Notify administrator that this indicator will be included.",IF((ISNUMBER(SEARCH("Needs Improvement",F236))),"Indicator not selected on indicator selection worksheet. Notify administrator that this indicator will be included.",IF((ISNUMBER(SEARCH("Unsatisfactory",F236))),"Indicator not selected on indicator selection worksheet. Notify administrator that this indicator will be included.",IF((ISNUMBER(SEARCH("Excellent",F237))),"Indicator not selected on indicator selection worksheet. Notify administrator that this indicator will be included.",IF((ISNUMBER(SEARCH("Distinguished",F237))),"Indicator not selected on indicator selection worksheet. Notify administrator that this indicator will be included.",IF((ISNUMBER(SEARCH("Proficient",F237))),"Indicator not selected on indicator selection worksheet. Notify administrator that this indicator will be included.",IF((ISNUMBER(SEARCH("Basic",F237))),"Indicator not selected on indicator selection worksheet. Notify administrator that this indicator will be included.",IF((ISNUMBER(SEARCH("Needs Improvement",F237))),"Indicator not selected on indicator selection worksheet. Notify administrator that this indicator will be included.",IF((ISNUMBER(SEARCH("Unsatisfactory",F237))),"Indicator not selected on indicator selection worksheet. Notify administrator that this indicator will be included.",IF((ISNUMBER(SEARCH("Excellent",F238))),"Indicator not selected on indicator selection worksheet. Notify administrator that this indicator will be included.",IF((ISNUMBER(SEARCH("Distinguished",F238))),"Indicator not selected on indicator selection worksheet. Notify administrator that this indicator will be included.",IF((ISNUMBER(SEARCH("Proficient",F238))),"Indicator not selected on indicator selection worksheet. Notify administrator that this indicator will be included.",IF((ISNUMBER(SEARCH("Basic",F238))),"Indicator not selected on indicator selection worksheet. Notify administrator that this indicator will be included.",IF((ISNUMBER(SEARCH("Needs Improvement",F385))),"Indicator not selected on indicator selection worksheet. Notify administrator that this indicator will be included.",IF((ISNUMBER(SEARCH("Unsatisfactory",F238))),"Indicator not selected on indicator selection worksheet. Notify administrator that this indicator will be included.",IF((ISNUMBER(SEARCH("Excellent",H236))),"Indicator not selected on indicator selection worksheet. Notify administrator that this indicator will be included.",IF((ISNUMBER(SEARCH("Distinguished",H236))),"Indicator not selected on indicator selection worksheet. Notify administrator that this indicator will be included.",IF((ISNUMBER(SEARCH("Proficient",H236))),"Indicator not selected on indicator selection worksheet. Notify administrator that this indicator will be included.",IF((ISNUMBER(SEARCH("Basic",H236))),"Indicator not selected on indicator selection worksheet. Notify administrator that this indicator will be included.",IF((ISNUMBER(SEARCH("Needs Improvement",H236))),"Indicator not selected on indicator selection worksheet. Notify administrator that this indicator will be included.",IF((ISNUMBER(SEARCH("Unsatisfactory",H236))),"Indicator not selected on indicator selection worksheet. Notify administrator that this indicator will be included.",IF((ISNUMBER(SEARCH("Excellent",H237))),"Indicator not selected on indicator selection worksheet. Notify administrator that this indicator will be included.",IF((ISNUMBER(SEARCH("Distinguished",H237))),"Indicator not selected on indicator selection worksheet. Notify administrator that this indicator will be included.",IF((ISNUMBER(SEARCH("Proficient",H237))),"Indicator not selected on indicator selection worksheet. Notify administrator that this indicator will be included.",IF((ISNUMBER(SEARCH("Basic",H237))),"Indicator not selected on indicator selection worksheet. Notify administrator that this indicator will be included.",IF((ISNUMBER(SEARCH("Needs Improvement",H237))),"Indicator not selected on indicator selection worksheet. Notify administrator that this indicator will be included.",IF((ISNUMBER(SEARCH("Unsatisfactory",H237))),"Indicator not selected on indicator selection worksheet. Notify administrator that this indicator will be included.",IF((ISNUMBER(SEARCH("Proficient",H238))),"Indicator not selected on indicator selection worksheet. Notify administrator that this indicator will be included.",IF((ISNUMBER(SEARCH("Basic",H238))),"Indicator not selected on indicator selection worksheet. Notify administrator that this indicator will be included.",IF((ISNUMBER(SEARCH("Needs Improvement",H238))),"Indicator not selected on indicator selection worksheet. Notify administrator that this indicator will be included.",IF((ISNUMBER(SEARCH("Unsatisfactory",H238))),"Indicator not selected on indicator selection worksheet. Notify administrator that this indicator will be included.",""))))))))))))))))))))))))))))))))))))))))))))))</f>
        <v/>
      </c>
    </row>
    <row r="236" spans="1:13" x14ac:dyDescent="0.5">
      <c r="C236" s="311"/>
      <c r="D236" s="80"/>
      <c r="E236" s="147" t="str">
        <f>$E$11</f>
        <v>Formal Observation 1:</v>
      </c>
      <c r="F236" s="146" t="str">
        <f>IF(B235="","",IF(ISNA(VLOOKUP(B235,Tables!$BH$2:$BM$4,6,FALSE)),"",IF(VLOOKUP(B235,Tables!$BH$2:$BM$4,6,FALSE)="Not Applicable","",VLOOKUP(B235,Tables!$BH$2:$BM$4,6,FALSE))))</f>
        <v/>
      </c>
      <c r="G236" s="148" t="s">
        <v>596</v>
      </c>
      <c r="H236" s="149" t="str">
        <f>IF(B235="","",IF(ISNA(VLOOKUP(B235,Tables!$BS$2:$BX$4,6,FALSE)),"",IF(VLOOKUP(B235,Tables!$BS$2:$BX$4,6,FALSE)="Not Applicable","",VLOOKUP(B235,Tables!$BS$2:$BX$4,6,FALSE))))</f>
        <v/>
      </c>
      <c r="I236" s="334"/>
      <c r="J236" s="335"/>
      <c r="K236" s="336"/>
      <c r="M236" s="352"/>
    </row>
    <row r="237" spans="1:13" x14ac:dyDescent="0.5">
      <c r="C237" s="311"/>
      <c r="D237" s="80"/>
      <c r="E237" s="147" t="str">
        <f>$E$12</f>
        <v>Formal Observation 2:</v>
      </c>
      <c r="F237" s="146" t="str">
        <f>IF(B235="","",IF(ISNA(VLOOKUP(B235,Tables!$BH$5:$BM$7,6,FALSE)),"",IF(VLOOKUP(B235,Tables!$BH$5:$BM$7,6,FALSE)="Not Applicable","",VLOOKUP(B235,Tables!$BH$5:$BM222,6,FALSE))))</f>
        <v/>
      </c>
      <c r="G237" s="148" t="s">
        <v>597</v>
      </c>
      <c r="H237" s="149" t="str">
        <f>IF(B235="","",IF(ISNA(VLOOKUP(B235,Tables!$BS$5:$BX$7,6,FALSE)),"",IF(VLOOKUP(B235,Tables!$BS$5:$BX$7,6,FALSE)="Not Applicable","",VLOOKUP(B235,Tables!$BS$5:$BX$7,6,FALSE))))</f>
        <v/>
      </c>
      <c r="I237" s="337"/>
      <c r="J237" s="338"/>
      <c r="K237" s="339"/>
      <c r="M237" s="352"/>
    </row>
    <row r="238" spans="1:13" x14ac:dyDescent="0.5">
      <c r="C238" s="312"/>
      <c r="D238" s="81"/>
      <c r="E238" s="147" t="str">
        <f>$E$13</f>
        <v>Formal Observation 3:</v>
      </c>
      <c r="F238" s="146" t="str">
        <f>IF(B235="","",IF(ISNA(VLOOKUP(B235,Tables!$BH$8:$BM$10,6,FALSE)),"",IF(VLOOKUP(B235,Tables!$BH$8:$BM$10,6,FALSE)="Not Applicable","",VLOOKUP(B235,Tables!$BH$8:$BM$10,6,FALSE))))</f>
        <v/>
      </c>
      <c r="G238" s="148" t="s">
        <v>594</v>
      </c>
      <c r="H238" s="149" t="str">
        <f>IF(B235="","",IF(ISNA(VLOOKUP(B235,Tables!$BS$8:$BX$10,6,FALSE)),"",IF(VLOOKUP(B235,Tables!$BS$8:$BX$10,6,FALSE)="Not Applicable","",VLOOKUP(B235,Tables!$BS$8:$BX$10,6,FALSE))))</f>
        <v/>
      </c>
      <c r="I238" s="340"/>
      <c r="J238" s="341"/>
      <c r="K238" s="342"/>
      <c r="M238" s="164"/>
    </row>
    <row r="239" spans="1:13" ht="3" customHeight="1" x14ac:dyDescent="0.5">
      <c r="C239" s="119"/>
      <c r="D239" s="120"/>
      <c r="E239" s="120"/>
      <c r="F239" s="120"/>
      <c r="G239" s="120"/>
      <c r="H239" s="120"/>
      <c r="I239" s="120"/>
      <c r="J239" s="120"/>
      <c r="K239" s="120"/>
      <c r="M239" s="73"/>
    </row>
    <row r="240" spans="1:13" ht="31.25" customHeight="1" x14ac:dyDescent="0.5">
      <c r="A240" s="68" t="str">
        <f t="shared" si="3"/>
        <v>PSEL.VI.F - Empower and motivate teachers and staff to the hig</v>
      </c>
      <c r="B240" s="68" t="str">
        <f>LEFT(A240,50)</f>
        <v>PSEL.VI.F - Empower and motivate teachers and staf</v>
      </c>
      <c r="C240" s="310" t="s">
        <v>358</v>
      </c>
      <c r="D240" s="77" t="str">
        <f>LEFT(E240,240)</f>
        <v>Empower and motivate teachers and staff to the highest levels of professional practice and to continuous learning and improvement.</v>
      </c>
      <c r="E240" s="313" t="s">
        <v>90</v>
      </c>
      <c r="F240" s="314"/>
      <c r="G240" s="314"/>
      <c r="H240" s="315"/>
      <c r="I240" s="78" t="str">
        <f>IF(C240="","",IF(VLOOKUP(C240,'Indicator Selection'!$C$7:$G$135,5,FALSE)="","",VLOOKUP(C240,'Indicator Selection'!$C$7:$G$135,5,FALSE)))</f>
        <v>No</v>
      </c>
      <c r="J240" s="222"/>
      <c r="K240" s="79" t="str">
        <f>IF(J240="","",IF(J240="Distinguished",4,IF(J240="Excellent",4,IF(J240="Proficient",3,IF(J240="Basic",2,IF(J240="Needs Improvement",2,IF(J240="Unsatisfactory",1,"NA")))))))</f>
        <v/>
      </c>
      <c r="M240" s="352" t="str">
        <f>IF(AND(I240="Yes",J240=""),"Select Rating",IF(I240="Yes","",IF(J240="Select Basic or Needs Improvement","Select Basic or Needs Improvement for Professional Practice Rating on worksheet titled Eval Info &amp; Rankings.",IF(J240="Select Distinguished or Excellent","Select Distinguished or Excellent for Professional Practice Rating on worksheet titled Eval Info &amp; Rankings.",IF(AND(I240="No",J240="Distinguished"),"Indicator not selected on indicator selection worksheet. Notify administrator that this indicator will be included.",IF(AND(I240="No",J240="Excellent"),"Indicator not selected on indicator selection worksheet. Notify administrator that this indicator will be included.",IF(AND(I240="No",J240="Proficient"),"Indicator not selected on indicator selection worksheet. Notify administrator that this indicator will be included.",IF(AND(I240="No",J240="Basic"),"Indicator not selected on indicator selection worksheet. Notify administrator that this indicator will be included.",IF(AND(I240="No",J240="Needs Improvement"),"Indicator not selected on indicator selection worksheet. Notify administrator that this indicator will be included.",IF(AND(I240="No",J240="Unsatisfactory"),"Indicator not selected on indicator selection worksheet. Notify administrator that this indicator will be included.",IF(AND(I240="Yes",J240=""),"Select Rating",IF(J240="Not Applicable","",IF((ISNUMBER(SEARCH("Excellent",F241))),"Indicator not selected on indicator selection worksheet. Notify administrator that this indicator will be included.",IF((ISNUMBER(SEARCH("Distinguished",F241))),"Indicator not selected on indicator selection worksheet. Notify administrator that this indicator will be included.",IF((ISNUMBER(SEARCH("Proficient",F241))),"Indicator not selected on indicator selection worksheet. Notify administrator that this indicator will be included.",IF((ISNUMBER(SEARCH("Basic",F241))),"Indicator not selected on indicator selection worksheet. Notify administrator that this indicator will be included.",IF((ISNUMBER(SEARCH("Needs Improvement",F241))),"Indicator not selected on indicator selection worksheet. Notify administrator that this indicator will be included.",IF((ISNUMBER(SEARCH("Unsatisfactory",F241))),"Indicator not selected on indicator selection worksheet. Notify administrator that this indicator will be included.",IF((ISNUMBER(SEARCH("Excellent",F242))),"Indicator not selected on indicator selection worksheet. Notify administrator that this indicator will be included.",IF((ISNUMBER(SEARCH("Distinguished",F242))),"Indicator not selected on indicator selection worksheet. Notify administrator that this indicator will be included.",IF((ISNUMBER(SEARCH("Proficient",F242))),"Indicator not selected on indicator selection worksheet. Notify administrator that this indicator will be included.",IF((ISNUMBER(SEARCH("Basic",F242))),"Indicator not selected on indicator selection worksheet. Notify administrator that this indicator will be included.",IF((ISNUMBER(SEARCH("Needs Improvement",F242))),"Indicator not selected on indicator selection worksheet. Notify administrator that this indicator will be included.",IF((ISNUMBER(SEARCH("Unsatisfactory",F242))),"Indicator not selected on indicator selection worksheet. Notify administrator that this indicator will be included.",IF((ISNUMBER(SEARCH("Excellent",F243))),"Indicator not selected on indicator selection worksheet. Notify administrator that this indicator will be included.",IF((ISNUMBER(SEARCH("Distinguished",F243))),"Indicator not selected on indicator selection worksheet. Notify administrator that this indicator will be included.",IF((ISNUMBER(SEARCH("Proficient",F243))),"Indicator not selected on indicator selection worksheet. Notify administrator that this indicator will be included.",IF((ISNUMBER(SEARCH("Basic",F243))),"Indicator not selected on indicator selection worksheet. Notify administrator that this indicator will be included.",IF((ISNUMBER(SEARCH("Needs Improvement",F390))),"Indicator not selected on indicator selection worksheet. Notify administrator that this indicator will be included.",IF((ISNUMBER(SEARCH("Unsatisfactory",F243))),"Indicator not selected on indicator selection worksheet. Notify administrator that this indicator will be included.",IF((ISNUMBER(SEARCH("Excellent",H241))),"Indicator not selected on indicator selection worksheet. Notify administrator that this indicator will be included.",IF((ISNUMBER(SEARCH("Distinguished",H241))),"Indicator not selected on indicator selection worksheet. Notify administrator that this indicator will be included.",IF((ISNUMBER(SEARCH("Proficient",H241))),"Indicator not selected on indicator selection worksheet. Notify administrator that this indicator will be included.",IF((ISNUMBER(SEARCH("Basic",H241))),"Indicator not selected on indicator selection worksheet. Notify administrator that this indicator will be included.",IF((ISNUMBER(SEARCH("Needs Improvement",H241))),"Indicator not selected on indicator selection worksheet. Notify administrator that this indicator will be included.",IF((ISNUMBER(SEARCH("Unsatisfactory",H241))),"Indicator not selected on indicator selection worksheet. Notify administrator that this indicator will be included.",IF((ISNUMBER(SEARCH("Excellent",H242))),"Indicator not selected on indicator selection worksheet. Notify administrator that this indicator will be included.",IF((ISNUMBER(SEARCH("Distinguished",H242))),"Indicator not selected on indicator selection worksheet. Notify administrator that this indicator will be included.",IF((ISNUMBER(SEARCH("Proficient",H242))),"Indicator not selected on indicator selection worksheet. Notify administrator that this indicator will be included.",IF((ISNUMBER(SEARCH("Basic",H242))),"Indicator not selected on indicator selection worksheet. Notify administrator that this indicator will be included.",IF((ISNUMBER(SEARCH("Needs Improvement",H242))),"Indicator not selected on indicator selection worksheet. Notify administrator that this indicator will be included.",IF((ISNUMBER(SEARCH("Unsatisfactory",H242))),"Indicator not selected on indicator selection worksheet. Notify administrator that this indicator will be included.",IF((ISNUMBER(SEARCH("Proficient",H243))),"Indicator not selected on indicator selection worksheet. Notify administrator that this indicator will be included.",IF((ISNUMBER(SEARCH("Basic",H243))),"Indicator not selected on indicator selection worksheet. Notify administrator that this indicator will be included.",IF((ISNUMBER(SEARCH("Needs Improvement",H243))),"Indicator not selected on indicator selection worksheet. Notify administrator that this indicator will be included.",IF((ISNUMBER(SEARCH("Unsatisfactory",H243))),"Indicator not selected on indicator selection worksheet. Notify administrator that this indicator will be included.",""))))))))))))))))))))))))))))))))))))))))))))))</f>
        <v/>
      </c>
    </row>
    <row r="241" spans="1:13" x14ac:dyDescent="0.5">
      <c r="C241" s="311"/>
      <c r="D241" s="80"/>
      <c r="E241" s="147" t="str">
        <f>$E$11</f>
        <v>Formal Observation 1:</v>
      </c>
      <c r="F241" s="146" t="str">
        <f>IF(B240="","",IF(ISNA(VLOOKUP(B240,Tables!$BH$2:$BM$4,6,FALSE)),"",IF(VLOOKUP(B240,Tables!$BH$2:$BM$4,6,FALSE)="Not Applicable","",VLOOKUP(B240,Tables!$BH$2:$BM$4,6,FALSE))))</f>
        <v/>
      </c>
      <c r="G241" s="148" t="s">
        <v>596</v>
      </c>
      <c r="H241" s="149" t="str">
        <f>IF(B240="","",IF(ISNA(VLOOKUP(B240,Tables!$BS$2:$BX$4,6,FALSE)),"",IF(VLOOKUP(B240,Tables!$BS$2:$BX$4,6,FALSE)="Not Applicable","",VLOOKUP(B240,Tables!$BS$2:$BX$4,6,FALSE))))</f>
        <v/>
      </c>
      <c r="I241" s="334"/>
      <c r="J241" s="335"/>
      <c r="K241" s="336"/>
      <c r="M241" s="352"/>
    </row>
    <row r="242" spans="1:13" x14ac:dyDescent="0.5">
      <c r="C242" s="311"/>
      <c r="D242" s="80"/>
      <c r="E242" s="147" t="str">
        <f>$E$12</f>
        <v>Formal Observation 2:</v>
      </c>
      <c r="F242" s="146" t="str">
        <f>IF(B240="","",IF(ISNA(VLOOKUP(B240,Tables!$BH$5:$BM$7,6,FALSE)),"",IF(VLOOKUP(B240,Tables!$BH$5:$BM$7,6,FALSE)="Not Applicable","",VLOOKUP(B240,Tables!$BH$5:$BM227,6,FALSE))))</f>
        <v/>
      </c>
      <c r="G242" s="148" t="s">
        <v>597</v>
      </c>
      <c r="H242" s="149" t="str">
        <f>IF(B240="","",IF(ISNA(VLOOKUP(B240,Tables!$BS$5:$BX$7,6,FALSE)),"",IF(VLOOKUP(B240,Tables!$BS$5:$BX$7,6,FALSE)="Not Applicable","",VLOOKUP(B240,Tables!$BS$5:$BX$7,6,FALSE))))</f>
        <v/>
      </c>
      <c r="I242" s="337"/>
      <c r="J242" s="338"/>
      <c r="K242" s="339"/>
      <c r="M242" s="352"/>
    </row>
    <row r="243" spans="1:13" x14ac:dyDescent="0.5">
      <c r="C243" s="312"/>
      <c r="D243" s="81"/>
      <c r="E243" s="147" t="str">
        <f>$E$13</f>
        <v>Formal Observation 3:</v>
      </c>
      <c r="F243" s="146" t="str">
        <f>IF(B240="","",IF(ISNA(VLOOKUP(B240,Tables!$BH$8:$BM$10,6,FALSE)),"",IF(VLOOKUP(B240,Tables!$BH$8:$BM$10,6,FALSE)="Not Applicable","",VLOOKUP(B240,Tables!$BH$8:$BM$10,6,FALSE))))</f>
        <v/>
      </c>
      <c r="G243" s="148" t="s">
        <v>594</v>
      </c>
      <c r="H243" s="149" t="str">
        <f>IF(B240="","",IF(ISNA(VLOOKUP(B240,Tables!$BS$8:$BX$10,6,FALSE)),"",IF(VLOOKUP(B240,Tables!$BS$8:$BX$10,6,FALSE)="Not Applicable","",VLOOKUP(B240,Tables!$BS$8:$BX$10,6,FALSE))))</f>
        <v/>
      </c>
      <c r="I243" s="340"/>
      <c r="J243" s="341"/>
      <c r="K243" s="342"/>
      <c r="M243" s="164"/>
    </row>
    <row r="244" spans="1:13" ht="3" customHeight="1" x14ac:dyDescent="0.5">
      <c r="C244" s="119"/>
      <c r="D244" s="120"/>
      <c r="E244" s="120"/>
      <c r="F244" s="120"/>
      <c r="G244" s="120"/>
      <c r="H244" s="120"/>
      <c r="I244" s="120"/>
      <c r="J244" s="120"/>
      <c r="K244" s="120"/>
      <c r="M244" s="73"/>
    </row>
    <row r="245" spans="1:13" ht="31.25" customHeight="1" x14ac:dyDescent="0.5">
      <c r="A245" s="68" t="str">
        <f t="shared" si="3"/>
        <v>PSEL.VI.G - Develop the capacity, opportunities, and support f</v>
      </c>
      <c r="B245" s="68" t="str">
        <f>LEFT(A245,50)</f>
        <v>PSEL.VI.G - Develop the capacity, opportunities, a</v>
      </c>
      <c r="C245" s="310" t="s">
        <v>359</v>
      </c>
      <c r="D245" s="77" t="str">
        <f>LEFT(E245,240)</f>
        <v>Develop the capacity, opportunities, and support for teacher leadership and leadership from other members of the school community.</v>
      </c>
      <c r="E245" s="313" t="s">
        <v>91</v>
      </c>
      <c r="F245" s="314"/>
      <c r="G245" s="314"/>
      <c r="H245" s="315"/>
      <c r="I245" s="78" t="str">
        <f>IF(C245="","",IF(VLOOKUP(C245,'Indicator Selection'!$C$7:$G$135,5,FALSE)="","",VLOOKUP(C245,'Indicator Selection'!$C$7:$G$135,5,FALSE)))</f>
        <v>No</v>
      </c>
      <c r="J245" s="222"/>
      <c r="K245" s="79" t="str">
        <f>IF(J245="","",IF(J245="Distinguished",4,IF(J245="Excellent",4,IF(J245="Proficient",3,IF(J245="Basic",2,IF(J245="Needs Improvement",2,IF(J245="Unsatisfactory",1,"NA")))))))</f>
        <v/>
      </c>
      <c r="M245" s="352" t="str">
        <f>IF(AND(I245="Yes",J245=""),"Select Rating",IF(I245="Yes","",IF(J245="Select Basic or Needs Improvement","Select Basic or Needs Improvement for Professional Practice Rating on worksheet titled Eval Info &amp; Rankings.",IF(J245="Select Distinguished or Excellent","Select Distinguished or Excellent for Professional Practice Rating on worksheet titled Eval Info &amp; Rankings.",IF(AND(I245="No",J245="Distinguished"),"Indicator not selected on indicator selection worksheet. Notify administrator that this indicator will be included.",IF(AND(I245="No",J245="Excellent"),"Indicator not selected on indicator selection worksheet. Notify administrator that this indicator will be included.",IF(AND(I245="No",J245="Proficient"),"Indicator not selected on indicator selection worksheet. Notify administrator that this indicator will be included.",IF(AND(I245="No",J245="Basic"),"Indicator not selected on indicator selection worksheet. Notify administrator that this indicator will be included.",IF(AND(I245="No",J245="Needs Improvement"),"Indicator not selected on indicator selection worksheet. Notify administrator that this indicator will be included.",IF(AND(I245="No",J245="Unsatisfactory"),"Indicator not selected on indicator selection worksheet. Notify administrator that this indicator will be included.",IF(AND(I245="Yes",J245=""),"Select Rating",IF(J245="Not Applicable","",IF((ISNUMBER(SEARCH("Excellent",F246))),"Indicator not selected on indicator selection worksheet. Notify administrator that this indicator will be included.",IF((ISNUMBER(SEARCH("Distinguished",F246))),"Indicator not selected on indicator selection worksheet. Notify administrator that this indicator will be included.",IF((ISNUMBER(SEARCH("Proficient",F246))),"Indicator not selected on indicator selection worksheet. Notify administrator that this indicator will be included.",IF((ISNUMBER(SEARCH("Basic",F246))),"Indicator not selected on indicator selection worksheet. Notify administrator that this indicator will be included.",IF((ISNUMBER(SEARCH("Needs Improvement",F246))),"Indicator not selected on indicator selection worksheet. Notify administrator that this indicator will be included.",IF((ISNUMBER(SEARCH("Unsatisfactory",F246))),"Indicator not selected on indicator selection worksheet. Notify administrator that this indicator will be included.",IF((ISNUMBER(SEARCH("Excellent",F247))),"Indicator not selected on indicator selection worksheet. Notify administrator that this indicator will be included.",IF((ISNUMBER(SEARCH("Distinguished",F247))),"Indicator not selected on indicator selection worksheet. Notify administrator that this indicator will be included.",IF((ISNUMBER(SEARCH("Proficient",F247))),"Indicator not selected on indicator selection worksheet. Notify administrator that this indicator will be included.",IF((ISNUMBER(SEARCH("Basic",F247))),"Indicator not selected on indicator selection worksheet. Notify administrator that this indicator will be included.",IF((ISNUMBER(SEARCH("Needs Improvement",F247))),"Indicator not selected on indicator selection worksheet. Notify administrator that this indicator will be included.",IF((ISNUMBER(SEARCH("Unsatisfactory",F247))),"Indicator not selected on indicator selection worksheet. Notify administrator that this indicator will be included.",IF((ISNUMBER(SEARCH("Excellent",F248))),"Indicator not selected on indicator selection worksheet. Notify administrator that this indicator will be included.",IF((ISNUMBER(SEARCH("Distinguished",F248))),"Indicator not selected on indicator selection worksheet. Notify administrator that this indicator will be included.",IF((ISNUMBER(SEARCH("Proficient",F248))),"Indicator not selected on indicator selection worksheet. Notify administrator that this indicator will be included.",IF((ISNUMBER(SEARCH("Basic",F248))),"Indicator not selected on indicator selection worksheet. Notify administrator that this indicator will be included.",IF((ISNUMBER(SEARCH("Needs Improvement",F395))),"Indicator not selected on indicator selection worksheet. Notify administrator that this indicator will be included.",IF((ISNUMBER(SEARCH("Unsatisfactory",F248))),"Indicator not selected on indicator selection worksheet. Notify administrator that this indicator will be included.",IF((ISNUMBER(SEARCH("Excellent",H246))),"Indicator not selected on indicator selection worksheet. Notify administrator that this indicator will be included.",IF((ISNUMBER(SEARCH("Distinguished",H246))),"Indicator not selected on indicator selection worksheet. Notify administrator that this indicator will be included.",IF((ISNUMBER(SEARCH("Proficient",H246))),"Indicator not selected on indicator selection worksheet. Notify administrator that this indicator will be included.",IF((ISNUMBER(SEARCH("Basic",H246))),"Indicator not selected on indicator selection worksheet. Notify administrator that this indicator will be included.",IF((ISNUMBER(SEARCH("Needs Improvement",H246))),"Indicator not selected on indicator selection worksheet. Notify administrator that this indicator will be included.",IF((ISNUMBER(SEARCH("Unsatisfactory",H246))),"Indicator not selected on indicator selection worksheet. Notify administrator that this indicator will be included.",IF((ISNUMBER(SEARCH("Excellent",H247))),"Indicator not selected on indicator selection worksheet. Notify administrator that this indicator will be included.",IF((ISNUMBER(SEARCH("Distinguished",H247))),"Indicator not selected on indicator selection worksheet. Notify administrator that this indicator will be included.",IF((ISNUMBER(SEARCH("Proficient",H247))),"Indicator not selected on indicator selection worksheet. Notify administrator that this indicator will be included.",IF((ISNUMBER(SEARCH("Basic",H247))),"Indicator not selected on indicator selection worksheet. Notify administrator that this indicator will be included.",IF((ISNUMBER(SEARCH("Needs Improvement",H247))),"Indicator not selected on indicator selection worksheet. Notify administrator that this indicator will be included.",IF((ISNUMBER(SEARCH("Unsatisfactory",H247))),"Indicator not selected on indicator selection worksheet. Notify administrator that this indicator will be included.",IF((ISNUMBER(SEARCH("Proficient",H248))),"Indicator not selected on indicator selection worksheet. Notify administrator that this indicator will be included.",IF((ISNUMBER(SEARCH("Basic",H248))),"Indicator not selected on indicator selection worksheet. Notify administrator that this indicator will be included.",IF((ISNUMBER(SEARCH("Needs Improvement",H248))),"Indicator not selected on indicator selection worksheet. Notify administrator that this indicator will be included.",IF((ISNUMBER(SEARCH("Unsatisfactory",H248))),"Indicator not selected on indicator selection worksheet. Notify administrator that this indicator will be included.",""))))))))))))))))))))))))))))))))))))))))))))))</f>
        <v/>
      </c>
    </row>
    <row r="246" spans="1:13" x14ac:dyDescent="0.5">
      <c r="C246" s="311"/>
      <c r="D246" s="80"/>
      <c r="E246" s="147" t="str">
        <f>$E$11</f>
        <v>Formal Observation 1:</v>
      </c>
      <c r="F246" s="146" t="str">
        <f>IF(B245="","",IF(ISNA(VLOOKUP(B245,Tables!$BH$2:$BM$4,6,FALSE)),"",IF(VLOOKUP(B245,Tables!$BH$2:$BM$4,6,FALSE)="Not Applicable","",VLOOKUP(B245,Tables!$BH$2:$BM$4,6,FALSE))))</f>
        <v/>
      </c>
      <c r="G246" s="148" t="s">
        <v>596</v>
      </c>
      <c r="H246" s="149" t="str">
        <f>IF(B245="","",IF(ISNA(VLOOKUP(B245,Tables!$BS$2:$BX$4,6,FALSE)),"",IF(VLOOKUP(B245,Tables!$BS$2:$BX$4,6,FALSE)="Not Applicable","",VLOOKUP(B245,Tables!$BS$2:$BX$4,6,FALSE))))</f>
        <v/>
      </c>
      <c r="I246" s="334"/>
      <c r="J246" s="335"/>
      <c r="K246" s="336"/>
      <c r="M246" s="352"/>
    </row>
    <row r="247" spans="1:13" x14ac:dyDescent="0.5">
      <c r="C247" s="311"/>
      <c r="D247" s="80"/>
      <c r="E247" s="147" t="str">
        <f>$E$12</f>
        <v>Formal Observation 2:</v>
      </c>
      <c r="F247" s="146" t="str">
        <f>IF(B245="","",IF(ISNA(VLOOKUP(B245,Tables!$BH$5:$BM$7,6,FALSE)),"",IF(VLOOKUP(B245,Tables!$BH$5:$BM$7,6,FALSE)="Not Applicable","",VLOOKUP(B245,Tables!$BH$5:$BM232,6,FALSE))))</f>
        <v/>
      </c>
      <c r="G247" s="148" t="s">
        <v>597</v>
      </c>
      <c r="H247" s="149" t="str">
        <f>IF(B245="","",IF(ISNA(VLOOKUP(B245,Tables!$BS$5:$BX$7,6,FALSE)),"",IF(VLOOKUP(B245,Tables!$BS$5:$BX$7,6,FALSE)="Not Applicable","",VLOOKUP(B245,Tables!$BS$5:$BX$7,6,FALSE))))</f>
        <v/>
      </c>
      <c r="I247" s="337"/>
      <c r="J247" s="338"/>
      <c r="K247" s="339"/>
      <c r="M247" s="352"/>
    </row>
    <row r="248" spans="1:13" x14ac:dyDescent="0.5">
      <c r="C248" s="312"/>
      <c r="D248" s="81"/>
      <c r="E248" s="147" t="str">
        <f>$E$13</f>
        <v>Formal Observation 3:</v>
      </c>
      <c r="F248" s="146" t="str">
        <f>IF(B245="","",IF(ISNA(VLOOKUP(B245,Tables!$BH$8:$BM$10,6,FALSE)),"",IF(VLOOKUP(B245,Tables!$BH$8:$BM$10,6,FALSE)="Not Applicable","",VLOOKUP(B245,Tables!$BH$8:$BM$10,6,FALSE))))</f>
        <v/>
      </c>
      <c r="G248" s="148" t="s">
        <v>594</v>
      </c>
      <c r="H248" s="149" t="str">
        <f>IF(B245="","",IF(ISNA(VLOOKUP(B245,Tables!$BS$8:$BX$10,6,FALSE)),"",IF(VLOOKUP(B245,Tables!$BS$8:$BX$10,6,FALSE)="Not Applicable","",VLOOKUP(B245,Tables!$BS$8:$BX$10,6,FALSE))))</f>
        <v/>
      </c>
      <c r="I248" s="340"/>
      <c r="J248" s="341"/>
      <c r="K248" s="342"/>
      <c r="M248" s="164"/>
    </row>
    <row r="249" spans="1:13" ht="3" customHeight="1" x14ac:dyDescent="0.5">
      <c r="C249" s="119"/>
      <c r="D249" s="120"/>
      <c r="E249" s="120"/>
      <c r="F249" s="120"/>
      <c r="G249" s="120"/>
      <c r="H249" s="120"/>
      <c r="I249" s="120"/>
      <c r="J249" s="120"/>
      <c r="K249" s="120"/>
      <c r="M249" s="73"/>
    </row>
    <row r="250" spans="1:13" ht="31.25" customHeight="1" x14ac:dyDescent="0.5">
      <c r="A250" s="68" t="str">
        <f t="shared" si="3"/>
        <v>PSEL.VI.H - Promote the personal and professional health, well</v>
      </c>
      <c r="B250" s="68" t="str">
        <f>LEFT(A250,50)</f>
        <v xml:space="preserve">PSEL.VI.H - Promote the personal and professional </v>
      </c>
      <c r="C250" s="310" t="s">
        <v>360</v>
      </c>
      <c r="D250" s="77" t="str">
        <f>LEFT(E250,240)</f>
        <v>Promote the personal and professional health, well-being, and work-life balance of faculty and staff.</v>
      </c>
      <c r="E250" s="313" t="s">
        <v>92</v>
      </c>
      <c r="F250" s="314"/>
      <c r="G250" s="314"/>
      <c r="H250" s="315"/>
      <c r="I250" s="78" t="str">
        <f>IF(C250="","",IF(VLOOKUP(C250,'Indicator Selection'!$C$7:$G$135,5,FALSE)="","",VLOOKUP(C250,'Indicator Selection'!$C$7:$G$135,5,FALSE)))</f>
        <v>No</v>
      </c>
      <c r="J250" s="222"/>
      <c r="K250" s="79" t="str">
        <f>IF(J250="","",IF(J250="Distinguished",4,IF(J250="Excellent",4,IF(J250="Proficient",3,IF(J250="Basic",2,IF(J250="Needs Improvement",2,IF(J250="Unsatisfactory",1,"NA")))))))</f>
        <v/>
      </c>
      <c r="M250" s="352" t="str">
        <f>IF(AND(I250="Yes",J250=""),"Select Rating",IF(I250="Yes","",IF(J250="Select Basic or Needs Improvement","Select Basic or Needs Improvement for Professional Practice Rating on worksheet titled Eval Info &amp; Rankings.",IF(J250="Select Distinguished or Excellent","Select Distinguished or Excellent for Professional Practice Rating on worksheet titled Eval Info &amp; Rankings.",IF(AND(I250="No",J250="Distinguished"),"Indicator not selected on indicator selection worksheet. Notify administrator that this indicator will be included.",IF(AND(I250="No",J250="Excellent"),"Indicator not selected on indicator selection worksheet. Notify administrator that this indicator will be included.",IF(AND(I250="No",J250="Proficient"),"Indicator not selected on indicator selection worksheet. Notify administrator that this indicator will be included.",IF(AND(I250="No",J250="Basic"),"Indicator not selected on indicator selection worksheet. Notify administrator that this indicator will be included.",IF(AND(I250="No",J250="Needs Improvement"),"Indicator not selected on indicator selection worksheet. Notify administrator that this indicator will be included.",IF(AND(I250="No",J250="Unsatisfactory"),"Indicator not selected on indicator selection worksheet. Notify administrator that this indicator will be included.",IF(AND(I250="Yes",J250=""),"Select Rating",IF(J250="Not Applicable","",IF((ISNUMBER(SEARCH("Excellent",F251))),"Indicator not selected on indicator selection worksheet. Notify administrator that this indicator will be included.",IF((ISNUMBER(SEARCH("Distinguished",F251))),"Indicator not selected on indicator selection worksheet. Notify administrator that this indicator will be included.",IF((ISNUMBER(SEARCH("Proficient",F251))),"Indicator not selected on indicator selection worksheet. Notify administrator that this indicator will be included.",IF((ISNUMBER(SEARCH("Basic",F251))),"Indicator not selected on indicator selection worksheet. Notify administrator that this indicator will be included.",IF((ISNUMBER(SEARCH("Needs Improvement",F251))),"Indicator not selected on indicator selection worksheet. Notify administrator that this indicator will be included.",IF((ISNUMBER(SEARCH("Unsatisfactory",F251))),"Indicator not selected on indicator selection worksheet. Notify administrator that this indicator will be included.",IF((ISNUMBER(SEARCH("Excellent",F252))),"Indicator not selected on indicator selection worksheet. Notify administrator that this indicator will be included.",IF((ISNUMBER(SEARCH("Distinguished",F252))),"Indicator not selected on indicator selection worksheet. Notify administrator that this indicator will be included.",IF((ISNUMBER(SEARCH("Proficient",F252))),"Indicator not selected on indicator selection worksheet. Notify administrator that this indicator will be included.",IF((ISNUMBER(SEARCH("Basic",F252))),"Indicator not selected on indicator selection worksheet. Notify administrator that this indicator will be included.",IF((ISNUMBER(SEARCH("Needs Improvement",F252))),"Indicator not selected on indicator selection worksheet. Notify administrator that this indicator will be included.",IF((ISNUMBER(SEARCH("Unsatisfactory",F252))),"Indicator not selected on indicator selection worksheet. Notify administrator that this indicator will be included.",IF((ISNUMBER(SEARCH("Excellent",F253))),"Indicator not selected on indicator selection worksheet. Notify administrator that this indicator will be included.",IF((ISNUMBER(SEARCH("Distinguished",F253))),"Indicator not selected on indicator selection worksheet. Notify administrator that this indicator will be included.",IF((ISNUMBER(SEARCH("Proficient",F253))),"Indicator not selected on indicator selection worksheet. Notify administrator that this indicator will be included.",IF((ISNUMBER(SEARCH("Basic",F253))),"Indicator not selected on indicator selection worksheet. Notify administrator that this indicator will be included.",IF((ISNUMBER(SEARCH("Needs Improvement",F400))),"Indicator not selected on indicator selection worksheet. Notify administrator that this indicator will be included.",IF((ISNUMBER(SEARCH("Unsatisfactory",F253))),"Indicator not selected on indicator selection worksheet. Notify administrator that this indicator will be included.",IF((ISNUMBER(SEARCH("Excellent",H251))),"Indicator not selected on indicator selection worksheet. Notify administrator that this indicator will be included.",IF((ISNUMBER(SEARCH("Distinguished",H251))),"Indicator not selected on indicator selection worksheet. Notify administrator that this indicator will be included.",IF((ISNUMBER(SEARCH("Proficient",H251))),"Indicator not selected on indicator selection worksheet. Notify administrator that this indicator will be included.",IF((ISNUMBER(SEARCH("Basic",H251))),"Indicator not selected on indicator selection worksheet. Notify administrator that this indicator will be included.",IF((ISNUMBER(SEARCH("Needs Improvement",H251))),"Indicator not selected on indicator selection worksheet. Notify administrator that this indicator will be included.",IF((ISNUMBER(SEARCH("Unsatisfactory",H251))),"Indicator not selected on indicator selection worksheet. Notify administrator that this indicator will be included.",IF((ISNUMBER(SEARCH("Excellent",H252))),"Indicator not selected on indicator selection worksheet. Notify administrator that this indicator will be included.",IF((ISNUMBER(SEARCH("Distinguished",H252))),"Indicator not selected on indicator selection worksheet. Notify administrator that this indicator will be included.",IF((ISNUMBER(SEARCH("Proficient",H252))),"Indicator not selected on indicator selection worksheet. Notify administrator that this indicator will be included.",IF((ISNUMBER(SEARCH("Basic",H252))),"Indicator not selected on indicator selection worksheet. Notify administrator that this indicator will be included.",IF((ISNUMBER(SEARCH("Needs Improvement",H252))),"Indicator not selected on indicator selection worksheet. Notify administrator that this indicator will be included.",IF((ISNUMBER(SEARCH("Unsatisfactory",H252))),"Indicator not selected on indicator selection worksheet. Notify administrator that this indicator will be included.",IF((ISNUMBER(SEARCH("Proficient",H253))),"Indicator not selected on indicator selection worksheet. Notify administrator that this indicator will be included.",IF((ISNUMBER(SEARCH("Basic",H253))),"Indicator not selected on indicator selection worksheet. Notify administrator that this indicator will be included.",IF((ISNUMBER(SEARCH("Needs Improvement",H253))),"Indicator not selected on indicator selection worksheet. Notify administrator that this indicator will be included.",IF((ISNUMBER(SEARCH("Unsatisfactory",H253))),"Indicator not selected on indicator selection worksheet. Notify administrator that this indicator will be included.",""))))))))))))))))))))))))))))))))))))))))))))))</f>
        <v/>
      </c>
    </row>
    <row r="251" spans="1:13" x14ac:dyDescent="0.5">
      <c r="C251" s="311"/>
      <c r="D251" s="80"/>
      <c r="E251" s="147" t="str">
        <f>$E$11</f>
        <v>Formal Observation 1:</v>
      </c>
      <c r="F251" s="146" t="str">
        <f>IF(B250="","",IF(ISNA(VLOOKUP(B250,Tables!$BH$2:$BM$4,6,FALSE)),"",IF(VLOOKUP(B250,Tables!$BH$2:$BM$4,6,FALSE)="Not Applicable","",VLOOKUP(B250,Tables!$BH$2:$BM$4,6,FALSE))))</f>
        <v/>
      </c>
      <c r="G251" s="148" t="s">
        <v>596</v>
      </c>
      <c r="H251" s="149" t="str">
        <f>IF(B250="","",IF(ISNA(VLOOKUP(B250,Tables!$BS$2:$BX$4,6,FALSE)),"",IF(VLOOKUP(B250,Tables!$BS$2:$BX$4,6,FALSE)="Not Applicable","",VLOOKUP(B250,Tables!$BS$2:$BX$4,6,FALSE))))</f>
        <v/>
      </c>
      <c r="I251" s="334"/>
      <c r="J251" s="335"/>
      <c r="K251" s="336"/>
      <c r="M251" s="352"/>
    </row>
    <row r="252" spans="1:13" x14ac:dyDescent="0.5">
      <c r="C252" s="311"/>
      <c r="D252" s="80"/>
      <c r="E252" s="147" t="str">
        <f>$E$12</f>
        <v>Formal Observation 2:</v>
      </c>
      <c r="F252" s="146" t="str">
        <f>IF(B250="","",IF(ISNA(VLOOKUP(B250,Tables!$BH$5:$BM$7,6,FALSE)),"",IF(VLOOKUP(B250,Tables!$BH$5:$BM$7,6,FALSE)="Not Applicable","",VLOOKUP(B250,Tables!$BH$5:$BM237,6,FALSE))))</f>
        <v/>
      </c>
      <c r="G252" s="148" t="s">
        <v>597</v>
      </c>
      <c r="H252" s="149" t="str">
        <f>IF(B250="","",IF(ISNA(VLOOKUP(B250,Tables!$BS$5:$BX$7,6,FALSE)),"",IF(VLOOKUP(B250,Tables!$BS$5:$BX$7,6,FALSE)="Not Applicable","",VLOOKUP(B250,Tables!$BS$5:$BX$7,6,FALSE))))</f>
        <v/>
      </c>
      <c r="I252" s="337"/>
      <c r="J252" s="338"/>
      <c r="K252" s="339"/>
      <c r="M252" s="352"/>
    </row>
    <row r="253" spans="1:13" x14ac:dyDescent="0.5">
      <c r="C253" s="312"/>
      <c r="D253" s="81"/>
      <c r="E253" s="147" t="str">
        <f>$E$13</f>
        <v>Formal Observation 3:</v>
      </c>
      <c r="F253" s="146" t="str">
        <f>IF(B250="","",IF(ISNA(VLOOKUP(B250,Tables!$BH$8:$BM$10,6,FALSE)),"",IF(VLOOKUP(B250,Tables!$BH$8:$BM$10,6,FALSE)="Not Applicable","",VLOOKUP(B250,Tables!$BH$8:$BM$10,6,FALSE))))</f>
        <v/>
      </c>
      <c r="G253" s="148" t="s">
        <v>594</v>
      </c>
      <c r="H253" s="149" t="str">
        <f>IF(B250="","",IF(ISNA(VLOOKUP(B250,Tables!$BS$8:$BX$10,6,FALSE)),"",IF(VLOOKUP(B250,Tables!$BS$8:$BX$10,6,FALSE)="Not Applicable","",VLOOKUP(B250,Tables!$BS$8:$BX$10,6,FALSE))))</f>
        <v/>
      </c>
      <c r="I253" s="340"/>
      <c r="J253" s="341"/>
      <c r="K253" s="342"/>
      <c r="M253" s="164"/>
    </row>
    <row r="254" spans="1:13" ht="3" customHeight="1" x14ac:dyDescent="0.5">
      <c r="C254" s="119"/>
      <c r="D254" s="120"/>
      <c r="E254" s="120"/>
      <c r="F254" s="120"/>
      <c r="G254" s="120"/>
      <c r="H254" s="120"/>
      <c r="I254" s="120"/>
      <c r="J254" s="120"/>
      <c r="K254" s="120"/>
      <c r="M254" s="73"/>
    </row>
    <row r="255" spans="1:13" ht="31.25" customHeight="1" x14ac:dyDescent="0.5">
      <c r="A255" s="68" t="str">
        <f t="shared" si="3"/>
        <v>PSEL.VI.I - Tend to their own learning and effectiveness throu</v>
      </c>
      <c r="B255" s="68" t="str">
        <f>LEFT(A255,50)</f>
        <v>PSEL.VI.I - Tend to their own learning and effecti</v>
      </c>
      <c r="C255" s="310" t="s">
        <v>361</v>
      </c>
      <c r="D255" s="77" t="str">
        <f>LEFT(E255,240)</f>
        <v>Tend to their own learning and effectiveness through reflection, study, and improvement, maintaining a healthy work-life balance.</v>
      </c>
      <c r="E255" s="313" t="s">
        <v>93</v>
      </c>
      <c r="F255" s="314"/>
      <c r="G255" s="314"/>
      <c r="H255" s="315"/>
      <c r="I255" s="78" t="str">
        <f>IF(C255="","",IF(VLOOKUP(C255,'Indicator Selection'!$C$7:$G$135,5,FALSE)="","",VLOOKUP(C255,'Indicator Selection'!$C$7:$G$135,5,FALSE)))</f>
        <v>No</v>
      </c>
      <c r="J255" s="222"/>
      <c r="K255" s="79" t="str">
        <f>IF(J255="","",IF(J255="Distinguished",4,IF(J255="Excellent",4,IF(J255="Proficient",3,IF(J255="Basic",2,IF(J255="Needs Improvement",2,IF(J255="Unsatisfactory",1,"NA")))))))</f>
        <v/>
      </c>
      <c r="M255" s="352" t="str">
        <f>IF(AND(I255="Yes",J255=""),"Select Rating",IF(I255="Yes","",IF(J255="Select Basic or Needs Improvement","Select Basic or Needs Improvement for Professional Practice Rating on worksheet titled Eval Info &amp; Rankings.",IF(J255="Select Distinguished or Excellent","Select Distinguished or Excellent for Professional Practice Rating on worksheet titled Eval Info &amp; Rankings.",IF(AND(I255="No",J255="Distinguished"),"Indicator not selected on indicator selection worksheet. Notify administrator that this indicator will be included.",IF(AND(I255="No",J255="Excellent"),"Indicator not selected on indicator selection worksheet. Notify administrator that this indicator will be included.",IF(AND(I255="No",J255="Proficient"),"Indicator not selected on indicator selection worksheet. Notify administrator that this indicator will be included.",IF(AND(I255="No",J255="Basic"),"Indicator not selected on indicator selection worksheet. Notify administrator that this indicator will be included.",IF(AND(I255="No",J255="Needs Improvement"),"Indicator not selected on indicator selection worksheet. Notify administrator that this indicator will be included.",IF(AND(I255="No",J255="Unsatisfactory"),"Indicator not selected on indicator selection worksheet. Notify administrator that this indicator will be included.",IF(AND(I255="Yes",J255=""),"Select Rating",IF(J255="Not Applicable","",IF((ISNUMBER(SEARCH("Excellent",F256))),"Indicator not selected on indicator selection worksheet. Notify administrator that this indicator will be included.",IF((ISNUMBER(SEARCH("Distinguished",F256))),"Indicator not selected on indicator selection worksheet. Notify administrator that this indicator will be included.",IF((ISNUMBER(SEARCH("Proficient",F256))),"Indicator not selected on indicator selection worksheet. Notify administrator that this indicator will be included.",IF((ISNUMBER(SEARCH("Basic",F256))),"Indicator not selected on indicator selection worksheet. Notify administrator that this indicator will be included.",IF((ISNUMBER(SEARCH("Needs Improvement",F256))),"Indicator not selected on indicator selection worksheet. Notify administrator that this indicator will be included.",IF((ISNUMBER(SEARCH("Unsatisfactory",F256))),"Indicator not selected on indicator selection worksheet. Notify administrator that this indicator will be included.",IF((ISNUMBER(SEARCH("Excellent",F257))),"Indicator not selected on indicator selection worksheet. Notify administrator that this indicator will be included.",IF((ISNUMBER(SEARCH("Distinguished",F257))),"Indicator not selected on indicator selection worksheet. Notify administrator that this indicator will be included.",IF((ISNUMBER(SEARCH("Proficient",F257))),"Indicator not selected on indicator selection worksheet. Notify administrator that this indicator will be included.",IF((ISNUMBER(SEARCH("Basic",F257))),"Indicator not selected on indicator selection worksheet. Notify administrator that this indicator will be included.",IF((ISNUMBER(SEARCH("Needs Improvement",F257))),"Indicator not selected on indicator selection worksheet. Notify administrator that this indicator will be included.",IF((ISNUMBER(SEARCH("Unsatisfactory",F257))),"Indicator not selected on indicator selection worksheet. Notify administrator that this indicator will be included.",IF((ISNUMBER(SEARCH("Excellent",F258))),"Indicator not selected on indicator selection worksheet. Notify administrator that this indicator will be included.",IF((ISNUMBER(SEARCH("Distinguished",F258))),"Indicator not selected on indicator selection worksheet. Notify administrator that this indicator will be included.",IF((ISNUMBER(SEARCH("Proficient",F258))),"Indicator not selected on indicator selection worksheet. Notify administrator that this indicator will be included.",IF((ISNUMBER(SEARCH("Basic",F258))),"Indicator not selected on indicator selection worksheet. Notify administrator that this indicator will be included.",IF((ISNUMBER(SEARCH("Needs Improvement",F405))),"Indicator not selected on indicator selection worksheet. Notify administrator that this indicator will be included.",IF((ISNUMBER(SEARCH("Unsatisfactory",F258))),"Indicator not selected on indicator selection worksheet. Notify administrator that this indicator will be included.",IF((ISNUMBER(SEARCH("Excellent",H256))),"Indicator not selected on indicator selection worksheet. Notify administrator that this indicator will be included.",IF((ISNUMBER(SEARCH("Distinguished",H256))),"Indicator not selected on indicator selection worksheet. Notify administrator that this indicator will be included.",IF((ISNUMBER(SEARCH("Proficient",H256))),"Indicator not selected on indicator selection worksheet. Notify administrator that this indicator will be included.",IF((ISNUMBER(SEARCH("Basic",H256))),"Indicator not selected on indicator selection worksheet. Notify administrator that this indicator will be included.",IF((ISNUMBER(SEARCH("Needs Improvement",H256))),"Indicator not selected on indicator selection worksheet. Notify administrator that this indicator will be included.",IF((ISNUMBER(SEARCH("Unsatisfactory",H256))),"Indicator not selected on indicator selection worksheet. Notify administrator that this indicator will be included.",IF((ISNUMBER(SEARCH("Excellent",H257))),"Indicator not selected on indicator selection worksheet. Notify administrator that this indicator will be included.",IF((ISNUMBER(SEARCH("Distinguished",H257))),"Indicator not selected on indicator selection worksheet. Notify administrator that this indicator will be included.",IF((ISNUMBER(SEARCH("Proficient",H257))),"Indicator not selected on indicator selection worksheet. Notify administrator that this indicator will be included.",IF((ISNUMBER(SEARCH("Basic",H257))),"Indicator not selected on indicator selection worksheet. Notify administrator that this indicator will be included.",IF((ISNUMBER(SEARCH("Needs Improvement",H257))),"Indicator not selected on indicator selection worksheet. Notify administrator that this indicator will be included.",IF((ISNUMBER(SEARCH("Unsatisfactory",H257))),"Indicator not selected on indicator selection worksheet. Notify administrator that this indicator will be included.",IF((ISNUMBER(SEARCH("Proficient",H258))),"Indicator not selected on indicator selection worksheet. Notify administrator that this indicator will be included.",IF((ISNUMBER(SEARCH("Basic",H258))),"Indicator not selected on indicator selection worksheet. Notify administrator that this indicator will be included.",IF((ISNUMBER(SEARCH("Needs Improvement",H258))),"Indicator not selected on indicator selection worksheet. Notify administrator that this indicator will be included.",IF((ISNUMBER(SEARCH("Unsatisfactory",H258))),"Indicator not selected on indicator selection worksheet. Notify administrator that this indicator will be included.",""))))))))))))))))))))))))))))))))))))))))))))))</f>
        <v/>
      </c>
    </row>
    <row r="256" spans="1:13" x14ac:dyDescent="0.5">
      <c r="C256" s="311"/>
      <c r="D256" s="80"/>
      <c r="E256" s="147" t="str">
        <f>$E$11</f>
        <v>Formal Observation 1:</v>
      </c>
      <c r="F256" s="146" t="str">
        <f>IF(B255="","",IF(ISNA(VLOOKUP(B255,Tables!$BH$2:$BM$4,6,FALSE)),"",IF(VLOOKUP(B255,Tables!$BH$2:$BM$4,6,FALSE)="Not Applicable","",VLOOKUP(B255,Tables!$BH$2:$BM$4,6,FALSE))))</f>
        <v/>
      </c>
      <c r="G256" s="148" t="s">
        <v>596</v>
      </c>
      <c r="H256" s="149" t="str">
        <f>IF(B255="","",IF(ISNA(VLOOKUP(B255,Tables!$BS$2:$BX$4,6,FALSE)),"",IF(VLOOKUP(B255,Tables!$BS$2:$BX$4,6,FALSE)="Not Applicable","",VLOOKUP(B255,Tables!$BS$2:$BX$4,6,FALSE))))</f>
        <v/>
      </c>
      <c r="I256" s="334"/>
      <c r="J256" s="335"/>
      <c r="K256" s="336"/>
      <c r="M256" s="352"/>
    </row>
    <row r="257" spans="1:13" x14ac:dyDescent="0.5">
      <c r="C257" s="311"/>
      <c r="D257" s="80"/>
      <c r="E257" s="147" t="str">
        <f>$E$12</f>
        <v>Formal Observation 2:</v>
      </c>
      <c r="F257" s="146" t="str">
        <f>IF(B255="","",IF(ISNA(VLOOKUP(B255,Tables!$BH$5:$BM$7,6,FALSE)),"",IF(VLOOKUP(B255,Tables!$BH$5:$BM$7,6,FALSE)="Not Applicable","",VLOOKUP(B255,Tables!$BH$5:$BM242,6,FALSE))))</f>
        <v/>
      </c>
      <c r="G257" s="148" t="s">
        <v>597</v>
      </c>
      <c r="H257" s="149" t="str">
        <f>IF(B255="","",IF(ISNA(VLOOKUP(B255,Tables!$BS$5:$BX$7,6,FALSE)),"",IF(VLOOKUP(B255,Tables!$BS$5:$BX$7,6,FALSE)="Not Applicable","",VLOOKUP(B255,Tables!$BS$5:$BX$7,6,FALSE))))</f>
        <v/>
      </c>
      <c r="I257" s="337"/>
      <c r="J257" s="338"/>
      <c r="K257" s="339"/>
      <c r="M257" s="352"/>
    </row>
    <row r="258" spans="1:13" x14ac:dyDescent="0.5">
      <c r="C258" s="312"/>
      <c r="D258" s="81"/>
      <c r="E258" s="147" t="str">
        <f>$E$13</f>
        <v>Formal Observation 3:</v>
      </c>
      <c r="F258" s="146" t="str">
        <f>IF(B255="","",IF(ISNA(VLOOKUP(B255,Tables!$BH$8:$BM$10,6,FALSE)),"",IF(VLOOKUP(B255,Tables!$BH$8:$BM$10,6,FALSE)="Not Applicable","",VLOOKUP(B255,Tables!$BH$8:$BM$10,6,FALSE))))</f>
        <v/>
      </c>
      <c r="G258" s="148" t="s">
        <v>594</v>
      </c>
      <c r="H258" s="149" t="str">
        <f>IF(B255="","",IF(ISNA(VLOOKUP(B255,Tables!$BS$8:$BX$10,6,FALSE)),"",IF(VLOOKUP(B255,Tables!$BS$8:$BX$10,6,FALSE)="Not Applicable","",VLOOKUP(B255,Tables!$BS$8:$BX$10,6,FALSE))))</f>
        <v/>
      </c>
      <c r="I258" s="340"/>
      <c r="J258" s="341"/>
      <c r="K258" s="342"/>
      <c r="M258" s="164"/>
    </row>
    <row r="259" spans="1:13" ht="3" customHeight="1" x14ac:dyDescent="0.5">
      <c r="C259" s="119"/>
      <c r="D259" s="120"/>
      <c r="E259" s="120"/>
      <c r="F259" s="120"/>
      <c r="G259" s="120"/>
      <c r="H259" s="120"/>
      <c r="I259" s="120"/>
      <c r="J259" s="120"/>
      <c r="K259" s="120"/>
      <c r="M259" s="73"/>
    </row>
    <row r="260" spans="1:13" ht="13.25" customHeight="1" x14ac:dyDescent="0.5">
      <c r="C260" s="316" t="s">
        <v>585</v>
      </c>
      <c r="D260" s="317"/>
      <c r="E260" s="317"/>
      <c r="F260" s="317"/>
      <c r="G260" s="317"/>
      <c r="H260" s="318"/>
      <c r="I260" s="83">
        <f>COUNTA(J215:J258)</f>
        <v>0</v>
      </c>
      <c r="J260" s="83"/>
      <c r="K260" s="83">
        <f>SUM(K215,K220,K225,K230,K235,K240,K245,K250,K255)</f>
        <v>0</v>
      </c>
      <c r="M260" s="68"/>
    </row>
    <row r="261" spans="1:13" ht="13.25" customHeight="1" x14ac:dyDescent="0.5">
      <c r="C261" s="346" t="str">
        <f>CONCATENATE(C213," ","Rating Average")</f>
        <v>Professional Capacity of School Personnel Rating Average</v>
      </c>
      <c r="D261" s="346"/>
      <c r="E261" s="346"/>
      <c r="F261" s="346"/>
      <c r="G261" s="346"/>
      <c r="H261" s="346"/>
      <c r="I261" s="121">
        <f>IFERROR(K260/I260,0)</f>
        <v>0</v>
      </c>
      <c r="J261" s="333" t="str">
        <f>IF(I260="","",IF(I261=0,"",IF(I261&gt;='Eval Info &amp; Rankings'!$F$39,"Excellent",IF(I261&gt;='Eval Info &amp; Rankings'!$F$40,"Proficient",IF(I261&gt;='Eval Info &amp; Rankings'!$F$41,"Needs Improvement",IF(I261&gt;=0,"Unsatisfactory",""))))))</f>
        <v/>
      </c>
      <c r="K261" s="333"/>
      <c r="M261" s="68"/>
    </row>
    <row r="262" spans="1:13" ht="3" customHeight="1" x14ac:dyDescent="0.5">
      <c r="C262" s="119"/>
      <c r="D262" s="120"/>
      <c r="E262" s="120"/>
      <c r="F262" s="120"/>
      <c r="G262" s="120"/>
      <c r="H262" s="120"/>
      <c r="I262" s="120"/>
      <c r="J262" s="120"/>
      <c r="K262" s="120"/>
      <c r="M262" s="73"/>
    </row>
    <row r="263" spans="1:13" ht="125" customHeight="1" x14ac:dyDescent="0.5">
      <c r="C263" s="209" t="s">
        <v>846</v>
      </c>
      <c r="D263" s="208"/>
      <c r="E263" s="307" t="s">
        <v>840</v>
      </c>
      <c r="F263" s="308"/>
      <c r="G263" s="308"/>
      <c r="H263" s="308"/>
      <c r="I263" s="308"/>
      <c r="J263" s="308"/>
      <c r="K263" s="309"/>
      <c r="M263" s="73"/>
    </row>
    <row r="264" spans="1:13" ht="3" customHeight="1" x14ac:dyDescent="0.5">
      <c r="C264" s="119"/>
      <c r="D264" s="120"/>
      <c r="E264" s="120"/>
      <c r="F264" s="120"/>
      <c r="G264" s="120"/>
      <c r="H264" s="120"/>
      <c r="I264" s="120"/>
      <c r="J264" s="120"/>
      <c r="K264" s="120"/>
      <c r="M264" s="73"/>
    </row>
    <row r="265" spans="1:13" ht="13.25" customHeight="1" x14ac:dyDescent="0.5">
      <c r="C265" s="304" t="s">
        <v>33</v>
      </c>
      <c r="D265" s="305"/>
      <c r="E265" s="305"/>
      <c r="F265" s="305"/>
      <c r="G265" s="305"/>
      <c r="H265" s="305"/>
      <c r="I265" s="305"/>
      <c r="J265" s="305"/>
      <c r="K265" s="306"/>
      <c r="M265" s="68"/>
    </row>
    <row r="266" spans="1:13" ht="26" x14ac:dyDescent="0.45">
      <c r="C266" s="74" t="s">
        <v>125</v>
      </c>
      <c r="D266" s="75" t="s">
        <v>616</v>
      </c>
      <c r="E266" s="357" t="s">
        <v>129</v>
      </c>
      <c r="F266" s="357"/>
      <c r="G266" s="357"/>
      <c r="H266" s="357"/>
      <c r="I266" s="74" t="s">
        <v>612</v>
      </c>
      <c r="J266" s="74" t="s">
        <v>588</v>
      </c>
      <c r="K266" s="74" t="s">
        <v>589</v>
      </c>
      <c r="M266" s="68"/>
    </row>
    <row r="267" spans="1:13" ht="31.25" customHeight="1" x14ac:dyDescent="0.5">
      <c r="A267" s="68" t="str">
        <f t="shared" si="3"/>
        <v>PSEL.VII.A - Develop workplace conditions for teachers and othe</v>
      </c>
      <c r="B267" s="68" t="str">
        <f>LEFT(A267,50)</f>
        <v>PSEL.VII.A - Develop workplace conditions for teac</v>
      </c>
      <c r="C267" s="310" t="s">
        <v>362</v>
      </c>
      <c r="D267" s="77" t="str">
        <f>LEFT(E267,240)</f>
        <v>Develop workplace conditions for teachers and other professional staff that promote effective professional development, practice, and student learning.</v>
      </c>
      <c r="E267" s="313" t="s">
        <v>94</v>
      </c>
      <c r="F267" s="314"/>
      <c r="G267" s="314"/>
      <c r="H267" s="315"/>
      <c r="I267" s="78" t="str">
        <f>IF(C267="","",IF(VLOOKUP(C267,'Indicator Selection'!$C$7:$G$135,5,FALSE)="","",VLOOKUP(C267,'Indicator Selection'!$C$7:$G$135,5,FALSE)))</f>
        <v>No</v>
      </c>
      <c r="J267" s="222"/>
      <c r="K267" s="79" t="str">
        <f>IF(J267="","",IF(J267="Distinguished",4,IF(J267="Excellent",4,IF(J267="Proficient",3,IF(J267="Basic",2,IF(J267="Needs Improvement",2,IF(J267="Unsatisfactory",1,"NA")))))))</f>
        <v/>
      </c>
      <c r="M267" s="352" t="str">
        <f>IF(AND(I267="Yes",J267=""),"Select Rating",IF(I267="Yes","",IF(J267="Select Basic or Needs Improvement","Select Basic or Needs Improvement for Professional Practice Rating on worksheet titled Eval Info &amp; Rankings.",IF(J267="Select Distinguished or Excellent","Select Distinguished or Excellent for Professional Practice Rating on worksheet titled Eval Info &amp; Rankings.",IF(AND(I267="No",J267="Distinguished"),"Indicator not selected on indicator selection worksheet. Notify administrator that this indicator will be included.",IF(AND(I267="No",J267="Excellent"),"Indicator not selected on indicator selection worksheet. Notify administrator that this indicator will be included.",IF(AND(I267="No",J267="Proficient"),"Indicator not selected on indicator selection worksheet. Notify administrator that this indicator will be included.",IF(AND(I267="No",J267="Basic"),"Indicator not selected on indicator selection worksheet. Notify administrator that this indicator will be included.",IF(AND(I267="No",J267="Needs Improvement"),"Indicator not selected on indicator selection worksheet. Notify administrator that this indicator will be included.",IF(AND(I267="No",J267="Unsatisfactory"),"Indicator not selected on indicator selection worksheet. Notify administrator that this indicator will be included.",IF(AND(I267="Yes",J267=""),"Select Rating",IF(J267="Not Applicable","",IF((ISNUMBER(SEARCH("Excellent",F268))),"Indicator not selected on indicator selection worksheet. Notify administrator that this indicator will be included.",IF((ISNUMBER(SEARCH("Distinguished",F268))),"Indicator not selected on indicator selection worksheet. Notify administrator that this indicator will be included.",IF((ISNUMBER(SEARCH("Proficient",F268))),"Indicator not selected on indicator selection worksheet. Notify administrator that this indicator will be included.",IF((ISNUMBER(SEARCH("Basic",F268))),"Indicator not selected on indicator selection worksheet. Notify administrator that this indicator will be included.",IF((ISNUMBER(SEARCH("Needs Improvement",F268))),"Indicator not selected on indicator selection worksheet. Notify administrator that this indicator will be included.",IF((ISNUMBER(SEARCH("Unsatisfactory",F268))),"Indicator not selected on indicator selection worksheet. Notify administrator that this indicator will be included.",IF((ISNUMBER(SEARCH("Excellent",F269))),"Indicator not selected on indicator selection worksheet. Notify administrator that this indicator will be included.",IF((ISNUMBER(SEARCH("Distinguished",F269))),"Indicator not selected on indicator selection worksheet. Notify administrator that this indicator will be included.",IF((ISNUMBER(SEARCH("Proficient",F269))),"Indicator not selected on indicator selection worksheet. Notify administrator that this indicator will be included.",IF((ISNUMBER(SEARCH("Basic",F269))),"Indicator not selected on indicator selection worksheet. Notify administrator that this indicator will be included.",IF((ISNUMBER(SEARCH("Needs Improvement",F269))),"Indicator not selected on indicator selection worksheet. Notify administrator that this indicator will be included.",IF((ISNUMBER(SEARCH("Unsatisfactory",F269))),"Indicator not selected on indicator selection worksheet. Notify administrator that this indicator will be included.",IF((ISNUMBER(SEARCH("Excellent",F270))),"Indicator not selected on indicator selection worksheet. Notify administrator that this indicator will be included.",IF((ISNUMBER(SEARCH("Distinguished",F270))),"Indicator not selected on indicator selection worksheet. Notify administrator that this indicator will be included.",IF((ISNUMBER(SEARCH("Proficient",F270))),"Indicator not selected on indicator selection worksheet. Notify administrator that this indicator will be included.",IF((ISNUMBER(SEARCH("Basic",F270))),"Indicator not selected on indicator selection worksheet. Notify administrator that this indicator will be included.",IF((ISNUMBER(SEARCH("Needs Improvement",F414))),"Indicator not selected on indicator selection worksheet. Notify administrator that this indicator will be included.",IF((ISNUMBER(SEARCH("Unsatisfactory",F270))),"Indicator not selected on indicator selection worksheet. Notify administrator that this indicator will be included.",IF((ISNUMBER(SEARCH("Excellent",H268))),"Indicator not selected on indicator selection worksheet. Notify administrator that this indicator will be included.",IF((ISNUMBER(SEARCH("Distinguished",H268))),"Indicator not selected on indicator selection worksheet. Notify administrator that this indicator will be included.",IF((ISNUMBER(SEARCH("Proficient",H268))),"Indicator not selected on indicator selection worksheet. Notify administrator that this indicator will be included.",IF((ISNUMBER(SEARCH("Basic",H268))),"Indicator not selected on indicator selection worksheet. Notify administrator that this indicator will be included.",IF((ISNUMBER(SEARCH("Needs Improvement",H268))),"Indicator not selected on indicator selection worksheet. Notify administrator that this indicator will be included.",IF((ISNUMBER(SEARCH("Unsatisfactory",H268))),"Indicator not selected on indicator selection worksheet. Notify administrator that this indicator will be included.",IF((ISNUMBER(SEARCH("Excellent",H269))),"Indicator not selected on indicator selection worksheet. Notify administrator that this indicator will be included.",IF((ISNUMBER(SEARCH("Distinguished",H269))),"Indicator not selected on indicator selection worksheet. Notify administrator that this indicator will be included.",IF((ISNUMBER(SEARCH("Proficient",H269))),"Indicator not selected on indicator selection worksheet. Notify administrator that this indicator will be included.",IF((ISNUMBER(SEARCH("Basic",H269))),"Indicator not selected on indicator selection worksheet. Notify administrator that this indicator will be included.",IF((ISNUMBER(SEARCH("Needs Improvement",H269))),"Indicator not selected on indicator selection worksheet. Notify administrator that this indicator will be included.",IF((ISNUMBER(SEARCH("Unsatisfactory",H269))),"Indicator not selected on indicator selection worksheet. Notify administrator that this indicator will be included.",IF((ISNUMBER(SEARCH("Proficient",H270))),"Indicator not selected on indicator selection worksheet. Notify administrator that this indicator will be included.",IF((ISNUMBER(SEARCH("Basic",H270))),"Indicator not selected on indicator selection worksheet. Notify administrator that this indicator will be included.",IF((ISNUMBER(SEARCH("Needs Improvement",H270))),"Indicator not selected on indicator selection worksheet. Notify administrator that this indicator will be included.",IF((ISNUMBER(SEARCH("Unsatisfactory",H270))),"Indicator not selected on indicator selection worksheet. Notify administrator that this indicator will be included.",""))))))))))))))))))))))))))))))))))))))))))))))</f>
        <v/>
      </c>
    </row>
    <row r="268" spans="1:13" x14ac:dyDescent="0.5">
      <c r="C268" s="311"/>
      <c r="D268" s="80"/>
      <c r="E268" s="147" t="str">
        <f>$E$11</f>
        <v>Formal Observation 1:</v>
      </c>
      <c r="F268" s="146" t="str">
        <f>IF(B267="","",IF(ISNA(VLOOKUP(B267,Tables!$BH$2:$BM$4,6,FALSE)),"",IF(VLOOKUP(B267,Tables!$BH$2:$BM$4,6,FALSE)="Not Applicable","",VLOOKUP(B267,Tables!$BH$2:$BM$4,6,FALSE))))</f>
        <v/>
      </c>
      <c r="G268" s="148" t="s">
        <v>596</v>
      </c>
      <c r="H268" s="149" t="str">
        <f>IF(B267="","",IF(ISNA(VLOOKUP(B267,Tables!$BS$2:$BX$4,6,FALSE)),"",IF(VLOOKUP(B267,Tables!$BS$2:$BX$4,6,FALSE)="Not Applicable","",VLOOKUP(B267,Tables!$BS$2:$BX$4,6,FALSE))))</f>
        <v/>
      </c>
      <c r="I268" s="334"/>
      <c r="J268" s="335"/>
      <c r="K268" s="336"/>
      <c r="M268" s="352"/>
    </row>
    <row r="269" spans="1:13" x14ac:dyDescent="0.5">
      <c r="C269" s="311"/>
      <c r="D269" s="80"/>
      <c r="E269" s="147" t="str">
        <f>$E$12</f>
        <v>Formal Observation 2:</v>
      </c>
      <c r="F269" s="146" t="str">
        <f>IF(B267="","",IF(ISNA(VLOOKUP(B267,Tables!$BH$5:$BM$7,6,FALSE)),"",IF(VLOOKUP(B267,Tables!$BH$5:$BM$7,6,FALSE)="Not Applicable","",VLOOKUP(B267,Tables!$BH$5:$BM252,6,FALSE))))</f>
        <v/>
      </c>
      <c r="G269" s="148" t="s">
        <v>597</v>
      </c>
      <c r="H269" s="149" t="str">
        <f>IF(B267="","",IF(ISNA(VLOOKUP(B267,Tables!$BS$5:$BX$7,6,FALSE)),"",IF(VLOOKUP(B267,Tables!$BS$5:$BX$7,6,FALSE)="Not Applicable","",VLOOKUP(B267,Tables!$BS$5:$BX$7,6,FALSE))))</f>
        <v/>
      </c>
      <c r="I269" s="337"/>
      <c r="J269" s="338"/>
      <c r="K269" s="339"/>
      <c r="M269" s="352"/>
    </row>
    <row r="270" spans="1:13" x14ac:dyDescent="0.5">
      <c r="C270" s="312"/>
      <c r="D270" s="81"/>
      <c r="E270" s="147" t="str">
        <f>$E$13</f>
        <v>Formal Observation 3:</v>
      </c>
      <c r="F270" s="146" t="str">
        <f>IF(B267="","",IF(ISNA(VLOOKUP(B267,Tables!$BH$8:$BM$10,6,FALSE)),"",IF(VLOOKUP(B267,Tables!$BH$8:$BM$10,6,FALSE)="Not Applicable","",VLOOKUP(B267,Tables!$BH$8:$BM$10,6,FALSE))))</f>
        <v/>
      </c>
      <c r="G270" s="148" t="s">
        <v>594</v>
      </c>
      <c r="H270" s="149" t="str">
        <f>IF(B267="","",IF(ISNA(VLOOKUP(B267,Tables!$BS$8:$BX$10,6,FALSE)),"",IF(VLOOKUP(B267,Tables!$BS$8:$BX$10,6,FALSE)="Not Applicable","",VLOOKUP(B267,Tables!$BS$8:$BX$10,6,FALSE))))</f>
        <v/>
      </c>
      <c r="I270" s="340"/>
      <c r="J270" s="341"/>
      <c r="K270" s="342"/>
      <c r="M270" s="164"/>
    </row>
    <row r="271" spans="1:13" ht="3" customHeight="1" x14ac:dyDescent="0.5">
      <c r="C271" s="119"/>
      <c r="D271" s="120"/>
      <c r="E271" s="120"/>
      <c r="F271" s="120"/>
      <c r="G271" s="120"/>
      <c r="H271" s="120"/>
      <c r="I271" s="120"/>
      <c r="J271" s="120"/>
      <c r="K271" s="120"/>
      <c r="M271" s="73"/>
    </row>
    <row r="272" spans="1:13" ht="47" customHeight="1" x14ac:dyDescent="0.5">
      <c r="A272" s="68" t="str">
        <f t="shared" si="3"/>
        <v>PSEL.VII.B - Empower and entrust teachers and staff with collec</v>
      </c>
      <c r="B272" s="68" t="str">
        <f>LEFT(A272,50)</f>
        <v>PSEL.VII.B - Empower and entrust teachers and staf</v>
      </c>
      <c r="C272" s="310" t="s">
        <v>363</v>
      </c>
      <c r="D272" s="77" t="str">
        <f>LEFT(E272,240)</f>
        <v>Empower and entrust teachers and staff with collective responsibility for meeting the academic, social, emotional, and physical needs of each student, pursuant to the mission, vision, and core values of the school.</v>
      </c>
      <c r="E272" s="313" t="s">
        <v>95</v>
      </c>
      <c r="F272" s="314"/>
      <c r="G272" s="314"/>
      <c r="H272" s="315"/>
      <c r="I272" s="78" t="str">
        <f>IF(C272="","",IF(VLOOKUP(C272,'Indicator Selection'!$C$7:$G$135,5,FALSE)="","",VLOOKUP(C272,'Indicator Selection'!$C$7:$G$135,5,FALSE)))</f>
        <v>No</v>
      </c>
      <c r="J272" s="222"/>
      <c r="K272" s="79" t="str">
        <f>IF(J272="","",IF(J272="Distinguished",4,IF(J272="Excellent",4,IF(J272="Proficient",3,IF(J272="Basic",2,IF(J272="Needs Improvement",2,IF(J272="Unsatisfactory",1,"NA")))))))</f>
        <v/>
      </c>
      <c r="M272" s="352" t="str">
        <f>IF(AND(I272="Yes",J272=""),"Select Rating",IF(I272="Yes","",IF(J272="Select Basic or Needs Improvement","Select Basic or Needs Improvement for Professional Practice Rating on worksheet titled Eval Info &amp; Rankings.",IF(J272="Select Distinguished or Excellent","Select Distinguished or Excellent for Professional Practice Rating on worksheet titled Eval Info &amp; Rankings.",IF(AND(I272="No",J272="Distinguished"),"Indicator not selected on indicator selection worksheet. Notify administrator that this indicator will be included.",IF(AND(I272="No",J272="Excellent"),"Indicator not selected on indicator selection worksheet. Notify administrator that this indicator will be included.",IF(AND(I272="No",J272="Proficient"),"Indicator not selected on indicator selection worksheet. Notify administrator that this indicator will be included.",IF(AND(I272="No",J272="Basic"),"Indicator not selected on indicator selection worksheet. Notify administrator that this indicator will be included.",IF(AND(I272="No",J272="Needs Improvement"),"Indicator not selected on indicator selection worksheet. Notify administrator that this indicator will be included.",IF(AND(I272="No",J272="Unsatisfactory"),"Indicator not selected on indicator selection worksheet. Notify administrator that this indicator will be included.",IF(AND(I272="Yes",J272=""),"Select Rating",IF(J272="Not Applicable","",IF((ISNUMBER(SEARCH("Excellent",F273))),"Indicator not selected on indicator selection worksheet. Notify administrator that this indicator will be included.",IF((ISNUMBER(SEARCH("Distinguished",F273))),"Indicator not selected on indicator selection worksheet. Notify administrator that this indicator will be included.",IF((ISNUMBER(SEARCH("Proficient",F273))),"Indicator not selected on indicator selection worksheet. Notify administrator that this indicator will be included.",IF((ISNUMBER(SEARCH("Basic",F273))),"Indicator not selected on indicator selection worksheet. Notify administrator that this indicator will be included.",IF((ISNUMBER(SEARCH("Needs Improvement",F273))),"Indicator not selected on indicator selection worksheet. Notify administrator that this indicator will be included.",IF((ISNUMBER(SEARCH("Unsatisfactory",F273))),"Indicator not selected on indicator selection worksheet. Notify administrator that this indicator will be included.",IF((ISNUMBER(SEARCH("Excellent",F274))),"Indicator not selected on indicator selection worksheet. Notify administrator that this indicator will be included.",IF((ISNUMBER(SEARCH("Distinguished",F274))),"Indicator not selected on indicator selection worksheet. Notify administrator that this indicator will be included.",IF((ISNUMBER(SEARCH("Proficient",F274))),"Indicator not selected on indicator selection worksheet. Notify administrator that this indicator will be included.",IF((ISNUMBER(SEARCH("Basic",F274))),"Indicator not selected on indicator selection worksheet. Notify administrator that this indicator will be included.",IF((ISNUMBER(SEARCH("Needs Improvement",F274))),"Indicator not selected on indicator selection worksheet. Notify administrator that this indicator will be included.",IF((ISNUMBER(SEARCH("Unsatisfactory",F274))),"Indicator not selected on indicator selection worksheet. Notify administrator that this indicator will be included.",IF((ISNUMBER(SEARCH("Excellent",F275))),"Indicator not selected on indicator selection worksheet. Notify administrator that this indicator will be included.",IF((ISNUMBER(SEARCH("Distinguished",F275))),"Indicator not selected on indicator selection worksheet. Notify administrator that this indicator will be included.",IF((ISNUMBER(SEARCH("Proficient",F275))),"Indicator not selected on indicator selection worksheet. Notify administrator that this indicator will be included.",IF((ISNUMBER(SEARCH("Basic",F275))),"Indicator not selected on indicator selection worksheet. Notify administrator that this indicator will be included.",IF((ISNUMBER(SEARCH("Needs Improvement",F419))),"Indicator not selected on indicator selection worksheet. Notify administrator that this indicator will be included.",IF((ISNUMBER(SEARCH("Unsatisfactory",F275))),"Indicator not selected on indicator selection worksheet. Notify administrator that this indicator will be included.",IF((ISNUMBER(SEARCH("Excellent",H273))),"Indicator not selected on indicator selection worksheet. Notify administrator that this indicator will be included.",IF((ISNUMBER(SEARCH("Distinguished",H273))),"Indicator not selected on indicator selection worksheet. Notify administrator that this indicator will be included.",IF((ISNUMBER(SEARCH("Proficient",H273))),"Indicator not selected on indicator selection worksheet. Notify administrator that this indicator will be included.",IF((ISNUMBER(SEARCH("Basic",H273))),"Indicator not selected on indicator selection worksheet. Notify administrator that this indicator will be included.",IF((ISNUMBER(SEARCH("Needs Improvement",H273))),"Indicator not selected on indicator selection worksheet. Notify administrator that this indicator will be included.",IF((ISNUMBER(SEARCH("Unsatisfactory",H273))),"Indicator not selected on indicator selection worksheet. Notify administrator that this indicator will be included.",IF((ISNUMBER(SEARCH("Excellent",H274))),"Indicator not selected on indicator selection worksheet. Notify administrator that this indicator will be included.",IF((ISNUMBER(SEARCH("Distinguished",H274))),"Indicator not selected on indicator selection worksheet. Notify administrator that this indicator will be included.",IF((ISNUMBER(SEARCH("Proficient",H274))),"Indicator not selected on indicator selection worksheet. Notify administrator that this indicator will be included.",IF((ISNUMBER(SEARCH("Basic",H274))),"Indicator not selected on indicator selection worksheet. Notify administrator that this indicator will be included.",IF((ISNUMBER(SEARCH("Needs Improvement",H274))),"Indicator not selected on indicator selection worksheet. Notify administrator that this indicator will be included.",IF((ISNUMBER(SEARCH("Unsatisfactory",H274))),"Indicator not selected on indicator selection worksheet. Notify administrator that this indicator will be included.",IF((ISNUMBER(SEARCH("Proficient",H275))),"Indicator not selected on indicator selection worksheet. Notify administrator that this indicator will be included.",IF((ISNUMBER(SEARCH("Basic",H275))),"Indicator not selected on indicator selection worksheet. Notify administrator that this indicator will be included.",IF((ISNUMBER(SEARCH("Needs Improvement",H275))),"Indicator not selected on indicator selection worksheet. Notify administrator that this indicator will be included.",IF((ISNUMBER(SEARCH("Unsatisfactory",H275))),"Indicator not selected on indicator selection worksheet. Notify administrator that this indicator will be included.",""))))))))))))))))))))))))))))))))))))))))))))))</f>
        <v/>
      </c>
    </row>
    <row r="273" spans="1:13" x14ac:dyDescent="0.5">
      <c r="C273" s="311"/>
      <c r="D273" s="80"/>
      <c r="E273" s="147" t="str">
        <f>$E$11</f>
        <v>Formal Observation 1:</v>
      </c>
      <c r="F273" s="146" t="str">
        <f>IF(B272="","",IF(ISNA(VLOOKUP(B272,Tables!$BH$2:$BM$4,6,FALSE)),"",IF(VLOOKUP(B272,Tables!$BH$2:$BM$4,6,FALSE)="Not Applicable","",VLOOKUP(B272,Tables!$BH$2:$BM$4,6,FALSE))))</f>
        <v/>
      </c>
      <c r="G273" s="148" t="s">
        <v>596</v>
      </c>
      <c r="H273" s="149" t="str">
        <f>IF(B272="","",IF(ISNA(VLOOKUP(B272,Tables!$BS$2:$BX$4,6,FALSE)),"",IF(VLOOKUP(B272,Tables!$BS$2:$BX$4,6,FALSE)="Not Applicable","",VLOOKUP(B272,Tables!$BS$2:$BX$4,6,FALSE))))</f>
        <v/>
      </c>
      <c r="I273" s="334"/>
      <c r="J273" s="335"/>
      <c r="K273" s="336"/>
      <c r="M273" s="352"/>
    </row>
    <row r="274" spans="1:13" x14ac:dyDescent="0.5">
      <c r="C274" s="311"/>
      <c r="D274" s="80"/>
      <c r="E274" s="147" t="str">
        <f>$E$12</f>
        <v>Formal Observation 2:</v>
      </c>
      <c r="F274" s="146" t="str">
        <f>IF(B272="","",IF(ISNA(VLOOKUP(B272,Tables!$BH$5:$BM$7,6,FALSE)),"",IF(VLOOKUP(B272,Tables!$BH$5:$BM$7,6,FALSE)="Not Applicable","",VLOOKUP(B272,Tables!$BH$5:$BM257,6,FALSE))))</f>
        <v/>
      </c>
      <c r="G274" s="148" t="s">
        <v>597</v>
      </c>
      <c r="H274" s="149" t="str">
        <f>IF(B272="","",IF(ISNA(VLOOKUP(B272,Tables!$BS$5:$BX$7,6,FALSE)),"",IF(VLOOKUP(B272,Tables!$BS$5:$BX$7,6,FALSE)="Not Applicable","",VLOOKUP(B272,Tables!$BS$5:$BX$7,6,FALSE))))</f>
        <v/>
      </c>
      <c r="I274" s="337"/>
      <c r="J274" s="338"/>
      <c r="K274" s="339"/>
      <c r="M274" s="352"/>
    </row>
    <row r="275" spans="1:13" x14ac:dyDescent="0.5">
      <c r="C275" s="312"/>
      <c r="D275" s="81"/>
      <c r="E275" s="147" t="str">
        <f>$E$13</f>
        <v>Formal Observation 3:</v>
      </c>
      <c r="F275" s="146" t="str">
        <f>IF(B272="","",IF(ISNA(VLOOKUP(B272,Tables!$BH$8:$BM$10,6,FALSE)),"",IF(VLOOKUP(B272,Tables!$BH$8:$BM$10,6,FALSE)="Not Applicable","",VLOOKUP(B272,Tables!$BH$8:$BM$10,6,FALSE))))</f>
        <v/>
      </c>
      <c r="G275" s="148" t="s">
        <v>594</v>
      </c>
      <c r="H275" s="149" t="str">
        <f>IF(B272="","",IF(ISNA(VLOOKUP(B272,Tables!$BS$8:$BX$10,6,FALSE)),"",IF(VLOOKUP(B272,Tables!$BS$8:$BX$10,6,FALSE)="Not Applicable","",VLOOKUP(B272,Tables!$BS$8:$BX$10,6,FALSE))))</f>
        <v/>
      </c>
      <c r="I275" s="340"/>
      <c r="J275" s="341"/>
      <c r="K275" s="342"/>
      <c r="M275" s="164"/>
    </row>
    <row r="276" spans="1:13" ht="3" customHeight="1" x14ac:dyDescent="0.5">
      <c r="C276" s="119"/>
      <c r="D276" s="120"/>
      <c r="E276" s="120"/>
      <c r="F276" s="120"/>
      <c r="G276" s="120"/>
      <c r="H276" s="120"/>
      <c r="I276" s="120"/>
      <c r="J276" s="120"/>
      <c r="K276" s="120"/>
      <c r="M276" s="73"/>
    </row>
    <row r="277" spans="1:13" ht="75" customHeight="1" x14ac:dyDescent="0.5">
      <c r="A277" s="68" t="str">
        <f t="shared" si="3"/>
        <v>PSEL.VII.C - Establish and sustain a professional culture of en</v>
      </c>
      <c r="B277" s="68" t="str">
        <f>LEFT(A277,50)</f>
        <v xml:space="preserve">PSEL.VII.C - Establish and sustain a professional </v>
      </c>
      <c r="C277" s="310" t="s">
        <v>401</v>
      </c>
      <c r="D277" s="77" t="str">
        <f>LEFT(E277,240)</f>
        <v>Establish and sustain a professional culture of engagement and commitment to shared vision, goals, and objectives pertaining to the education of the whole child; high expectations for professional work; ethical and equitable practice; trust</v>
      </c>
      <c r="E277" s="313" t="s">
        <v>613</v>
      </c>
      <c r="F277" s="314"/>
      <c r="G277" s="314"/>
      <c r="H277" s="315"/>
      <c r="I277" s="78" t="str">
        <f>IF(C277="","",IF(VLOOKUP(C277,'Indicator Selection'!$C$7:$G$135,5,FALSE)="","",VLOOKUP(C277,'Indicator Selection'!$C$7:$G$135,5,FALSE)))</f>
        <v>No</v>
      </c>
      <c r="J277" s="222"/>
      <c r="K277" s="79" t="str">
        <f>IF(J277="","",IF(J277="Distinguished",4,IF(J277="Excellent",4,IF(J277="Proficient",3,IF(J277="Basic",2,IF(J277="Needs Improvement",2,IF(J277="Unsatisfactory",1,"NA")))))))</f>
        <v/>
      </c>
      <c r="M277" s="352" t="str">
        <f>IF(AND(I277="Yes",J277=""),"Select Rating",IF(I277="Yes","",IF(J277="Select Basic or Needs Improvement","Select Basic or Needs Improvement for Professional Practice Rating on worksheet titled Eval Info &amp; Rankings.",IF(J277="Select Distinguished or Excellent","Select Distinguished or Excellent for Professional Practice Rating on worksheet titled Eval Info &amp; Rankings.",IF(AND(I277="No",J277="Distinguished"),"Indicator not selected on indicator selection worksheet. Notify administrator that this indicator will be included.",IF(AND(I277="No",J277="Excellent"),"Indicator not selected on indicator selection worksheet. Notify administrator that this indicator will be included.",IF(AND(I277="No",J277="Proficient"),"Indicator not selected on indicator selection worksheet. Notify administrator that this indicator will be included.",IF(AND(I277="No",J277="Basic"),"Indicator not selected on indicator selection worksheet. Notify administrator that this indicator will be included.",IF(AND(I277="No",J277="Needs Improvement"),"Indicator not selected on indicator selection worksheet. Notify administrator that this indicator will be included.",IF(AND(I277="No",J277="Unsatisfactory"),"Indicator not selected on indicator selection worksheet. Notify administrator that this indicator will be included.",IF(AND(I277="Yes",J277=""),"Select Rating",IF(J277="Not Applicable","",IF((ISNUMBER(SEARCH("Excellent",F278))),"Indicator not selected on indicator selection worksheet. Notify administrator that this indicator will be included.",IF((ISNUMBER(SEARCH("Distinguished",F278))),"Indicator not selected on indicator selection worksheet. Notify administrator that this indicator will be included.",IF((ISNUMBER(SEARCH("Proficient",F278))),"Indicator not selected on indicator selection worksheet. Notify administrator that this indicator will be included.",IF((ISNUMBER(SEARCH("Basic",F278))),"Indicator not selected on indicator selection worksheet. Notify administrator that this indicator will be included.",IF((ISNUMBER(SEARCH("Needs Improvement",F278))),"Indicator not selected on indicator selection worksheet. Notify administrator that this indicator will be included.",IF((ISNUMBER(SEARCH("Unsatisfactory",F278))),"Indicator not selected on indicator selection worksheet. Notify administrator that this indicator will be included.",IF((ISNUMBER(SEARCH("Excellent",F279))),"Indicator not selected on indicator selection worksheet. Notify administrator that this indicator will be included.",IF((ISNUMBER(SEARCH("Distinguished",F279))),"Indicator not selected on indicator selection worksheet. Notify administrator that this indicator will be included.",IF((ISNUMBER(SEARCH("Proficient",F279))),"Indicator not selected on indicator selection worksheet. Notify administrator that this indicator will be included.",IF((ISNUMBER(SEARCH("Basic",F279))),"Indicator not selected on indicator selection worksheet. Notify administrator that this indicator will be included.",IF((ISNUMBER(SEARCH("Needs Improvement",F279))),"Indicator not selected on indicator selection worksheet. Notify administrator that this indicator will be included.",IF((ISNUMBER(SEARCH("Unsatisfactory",F279))),"Indicator not selected on indicator selection worksheet. Notify administrator that this indicator will be included.",IF((ISNUMBER(SEARCH("Excellent",F280))),"Indicator not selected on indicator selection worksheet. Notify administrator that this indicator will be included.",IF((ISNUMBER(SEARCH("Distinguished",F280))),"Indicator not selected on indicator selection worksheet. Notify administrator that this indicator will be included.",IF((ISNUMBER(SEARCH("Proficient",F280))),"Indicator not selected on indicator selection worksheet. Notify administrator that this indicator will be included.",IF((ISNUMBER(SEARCH("Basic",F280))),"Indicator not selected on indicator selection worksheet. Notify administrator that this indicator will be included.",IF((ISNUMBER(SEARCH("Needs Improvement",F424))),"Indicator not selected on indicator selection worksheet. Notify administrator that this indicator will be included.",IF((ISNUMBER(SEARCH("Unsatisfactory",F280))),"Indicator not selected on indicator selection worksheet. Notify administrator that this indicator will be included.",IF((ISNUMBER(SEARCH("Excellent",H278))),"Indicator not selected on indicator selection worksheet. Notify administrator that this indicator will be included.",IF((ISNUMBER(SEARCH("Distinguished",H278))),"Indicator not selected on indicator selection worksheet. Notify administrator that this indicator will be included.",IF((ISNUMBER(SEARCH("Proficient",H278))),"Indicator not selected on indicator selection worksheet. Notify administrator that this indicator will be included.",IF((ISNUMBER(SEARCH("Basic",H278))),"Indicator not selected on indicator selection worksheet. Notify administrator that this indicator will be included.",IF((ISNUMBER(SEARCH("Needs Improvement",H278))),"Indicator not selected on indicator selection worksheet. Notify administrator that this indicator will be included.",IF((ISNUMBER(SEARCH("Unsatisfactory",H278))),"Indicator not selected on indicator selection worksheet. Notify administrator that this indicator will be included.",IF((ISNUMBER(SEARCH("Excellent",H279))),"Indicator not selected on indicator selection worksheet. Notify administrator that this indicator will be included.",IF((ISNUMBER(SEARCH("Distinguished",H279))),"Indicator not selected on indicator selection worksheet. Notify administrator that this indicator will be included.",IF((ISNUMBER(SEARCH("Proficient",H279))),"Indicator not selected on indicator selection worksheet. Notify administrator that this indicator will be included.",IF((ISNUMBER(SEARCH("Basic",H279))),"Indicator not selected on indicator selection worksheet. Notify administrator that this indicator will be included.",IF((ISNUMBER(SEARCH("Needs Improvement",H279))),"Indicator not selected on indicator selection worksheet. Notify administrator that this indicator will be included.",IF((ISNUMBER(SEARCH("Unsatisfactory",H279))),"Indicator not selected on indicator selection worksheet. Notify administrator that this indicator will be included.",IF((ISNUMBER(SEARCH("Proficient",H280))),"Indicator not selected on indicator selection worksheet. Notify administrator that this indicator will be included.",IF((ISNUMBER(SEARCH("Basic",H280))),"Indicator not selected on indicator selection worksheet. Notify administrator that this indicator will be included.",IF((ISNUMBER(SEARCH("Needs Improvement",H280))),"Indicator not selected on indicator selection worksheet. Notify administrator that this indicator will be included.",IF((ISNUMBER(SEARCH("Unsatisfactory",H280))),"Indicator not selected on indicator selection worksheet. Notify administrator that this indicator will be included.",""))))))))))))))))))))))))))))))))))))))))))))))</f>
        <v/>
      </c>
    </row>
    <row r="278" spans="1:13" x14ac:dyDescent="0.5">
      <c r="C278" s="311"/>
      <c r="D278" s="80"/>
      <c r="E278" s="147" t="str">
        <f>$E$11</f>
        <v>Formal Observation 1:</v>
      </c>
      <c r="F278" s="146" t="str">
        <f>IF(B277="","",IF(ISNA(VLOOKUP(B277,Tables!$BH$2:$BM$4,6,FALSE)),"",IF(VLOOKUP(B277,Tables!$BH$2:$BM$4,6,FALSE)="Not Applicable","",VLOOKUP(B277,Tables!$BH$2:$BM$4,6,FALSE))))</f>
        <v/>
      </c>
      <c r="G278" s="148" t="s">
        <v>596</v>
      </c>
      <c r="H278" s="149" t="str">
        <f>IF(B277="","",IF(ISNA(VLOOKUP(B277,Tables!$BS$2:$BX$4,6,FALSE)),"",IF(VLOOKUP(B277,Tables!$BS$2:$BX$4,6,FALSE)="Not Applicable","",VLOOKUP(B277,Tables!$BS$2:$BX$4,6,FALSE))))</f>
        <v/>
      </c>
      <c r="I278" s="334"/>
      <c r="J278" s="335"/>
      <c r="K278" s="336"/>
      <c r="M278" s="352"/>
    </row>
    <row r="279" spans="1:13" x14ac:dyDescent="0.5">
      <c r="C279" s="311"/>
      <c r="D279" s="80"/>
      <c r="E279" s="147" t="str">
        <f>$E$12</f>
        <v>Formal Observation 2:</v>
      </c>
      <c r="F279" s="146" t="str">
        <f>IF(B277="","",IF(ISNA(VLOOKUP(B277,Tables!$BH$5:$BM$7,6,FALSE)),"",IF(VLOOKUP(B277,Tables!$BH$5:$BM$7,6,FALSE)="Not Applicable","",VLOOKUP(B277,Tables!$BH$5:$BM262,6,FALSE))))</f>
        <v/>
      </c>
      <c r="G279" s="148" t="s">
        <v>597</v>
      </c>
      <c r="H279" s="149" t="str">
        <f>IF(B277="","",IF(ISNA(VLOOKUP(B277,Tables!$BS$5:$BX$7,6,FALSE)),"",IF(VLOOKUP(B277,Tables!$BS$5:$BX$7,6,FALSE)="Not Applicable","",VLOOKUP(B277,Tables!$BS$5:$BX$7,6,FALSE))))</f>
        <v/>
      </c>
      <c r="I279" s="337"/>
      <c r="J279" s="338"/>
      <c r="K279" s="339"/>
      <c r="M279" s="352"/>
    </row>
    <row r="280" spans="1:13" x14ac:dyDescent="0.5">
      <c r="C280" s="312"/>
      <c r="D280" s="81"/>
      <c r="E280" s="147" t="str">
        <f>$E$13</f>
        <v>Formal Observation 3:</v>
      </c>
      <c r="F280" s="146" t="str">
        <f>IF(B277="","",IF(ISNA(VLOOKUP(B277,Tables!$BH$8:$BM$10,6,FALSE)),"",IF(VLOOKUP(B277,Tables!$BH$8:$BM$10,6,FALSE)="Not Applicable","",VLOOKUP(B277,Tables!$BH$8:$BM$10,6,FALSE))))</f>
        <v/>
      </c>
      <c r="G280" s="148" t="s">
        <v>594</v>
      </c>
      <c r="H280" s="149" t="str">
        <f>IF(B277="","",IF(ISNA(VLOOKUP(B277,Tables!$BS$8:$BX$10,6,FALSE)),"",IF(VLOOKUP(B277,Tables!$BS$8:$BX$10,6,FALSE)="Not Applicable","",VLOOKUP(B277,Tables!$BS$8:$BX$10,6,FALSE))))</f>
        <v/>
      </c>
      <c r="I280" s="340"/>
      <c r="J280" s="341"/>
      <c r="K280" s="342"/>
      <c r="M280" s="164"/>
    </row>
    <row r="281" spans="1:13" ht="3" customHeight="1" x14ac:dyDescent="0.5">
      <c r="C281" s="119"/>
      <c r="D281" s="120"/>
      <c r="E281" s="120"/>
      <c r="F281" s="120"/>
      <c r="G281" s="120"/>
      <c r="H281" s="120"/>
      <c r="I281" s="120"/>
      <c r="J281" s="120"/>
      <c r="K281" s="120"/>
      <c r="M281" s="73"/>
    </row>
    <row r="282" spans="1:13" ht="31.25" customHeight="1" x14ac:dyDescent="0.5">
      <c r="A282" s="68" t="str">
        <f t="shared" ref="A282:A344" si="4">IF(C282="","",CONCATENATE(C282," - ",LEFT(E282,50)))</f>
        <v>PSEL.VII.D - Promote mutual accountability among teachers and o</v>
      </c>
      <c r="B282" s="68" t="str">
        <f>LEFT(A282,50)</f>
        <v>PSEL.VII.D - Promote mutual accountability among t</v>
      </c>
      <c r="C282" s="310" t="s">
        <v>364</v>
      </c>
      <c r="D282" s="77" t="str">
        <f>LEFT(E282,240)</f>
        <v>Promote mutual accountability among teachers and other professional staff for each student’s success and the effectiveness of the school as a whole.</v>
      </c>
      <c r="E282" s="313" t="s">
        <v>96</v>
      </c>
      <c r="F282" s="314"/>
      <c r="G282" s="314"/>
      <c r="H282" s="315"/>
      <c r="I282" s="78" t="str">
        <f>IF(C282="","",IF(VLOOKUP(C282,'Indicator Selection'!$C$7:$G$135,5,FALSE)="","",VLOOKUP(C282,'Indicator Selection'!$C$7:$G$135,5,FALSE)))</f>
        <v>No</v>
      </c>
      <c r="J282" s="222"/>
      <c r="K282" s="79" t="str">
        <f>IF(J282="","",IF(J282="Distinguished",4,IF(J282="Excellent",4,IF(J282="Proficient",3,IF(J282="Basic",2,IF(J282="Needs Improvement",2,IF(J282="Unsatisfactory",1,"NA")))))))</f>
        <v/>
      </c>
      <c r="M282" s="352" t="str">
        <f>IF(AND(I282="Yes",J282=""),"Select Rating",IF(I282="Yes","",IF(J282="Select Basic or Needs Improvement","Select Basic or Needs Improvement for Professional Practice Rating on worksheet titled Eval Info &amp; Rankings.",IF(J282="Select Distinguished or Excellent","Select Distinguished or Excellent for Professional Practice Rating on worksheet titled Eval Info &amp; Rankings.",IF(AND(I282="No",J282="Distinguished"),"Indicator not selected on indicator selection worksheet. Notify administrator that this indicator will be included.",IF(AND(I282="No",J282="Excellent"),"Indicator not selected on indicator selection worksheet. Notify administrator that this indicator will be included.",IF(AND(I282="No",J282="Proficient"),"Indicator not selected on indicator selection worksheet. Notify administrator that this indicator will be included.",IF(AND(I282="No",J282="Basic"),"Indicator not selected on indicator selection worksheet. Notify administrator that this indicator will be included.",IF(AND(I282="No",J282="Needs Improvement"),"Indicator not selected on indicator selection worksheet. Notify administrator that this indicator will be included.",IF(AND(I282="No",J282="Unsatisfactory"),"Indicator not selected on indicator selection worksheet. Notify administrator that this indicator will be included.",IF(AND(I282="Yes",J282=""),"Select Rating",IF(J282="Not Applicable","",IF((ISNUMBER(SEARCH("Excellent",F283))),"Indicator not selected on indicator selection worksheet. Notify administrator that this indicator will be included.",IF((ISNUMBER(SEARCH("Distinguished",F283))),"Indicator not selected on indicator selection worksheet. Notify administrator that this indicator will be included.",IF((ISNUMBER(SEARCH("Proficient",F283))),"Indicator not selected on indicator selection worksheet. Notify administrator that this indicator will be included.",IF((ISNUMBER(SEARCH("Basic",F283))),"Indicator not selected on indicator selection worksheet. Notify administrator that this indicator will be included.",IF((ISNUMBER(SEARCH("Needs Improvement",F283))),"Indicator not selected on indicator selection worksheet. Notify administrator that this indicator will be included.",IF((ISNUMBER(SEARCH("Unsatisfactory",F283))),"Indicator not selected on indicator selection worksheet. Notify administrator that this indicator will be included.",IF((ISNUMBER(SEARCH("Excellent",F284))),"Indicator not selected on indicator selection worksheet. Notify administrator that this indicator will be included.",IF((ISNUMBER(SEARCH("Distinguished",F284))),"Indicator not selected on indicator selection worksheet. Notify administrator that this indicator will be included.",IF((ISNUMBER(SEARCH("Proficient",F284))),"Indicator not selected on indicator selection worksheet. Notify administrator that this indicator will be included.",IF((ISNUMBER(SEARCH("Basic",F284))),"Indicator not selected on indicator selection worksheet. Notify administrator that this indicator will be included.",IF((ISNUMBER(SEARCH("Needs Improvement",F284))),"Indicator not selected on indicator selection worksheet. Notify administrator that this indicator will be included.",IF((ISNUMBER(SEARCH("Unsatisfactory",F284))),"Indicator not selected on indicator selection worksheet. Notify administrator that this indicator will be included.",IF((ISNUMBER(SEARCH("Excellent",F285))),"Indicator not selected on indicator selection worksheet. Notify administrator that this indicator will be included.",IF((ISNUMBER(SEARCH("Distinguished",F285))),"Indicator not selected on indicator selection worksheet. Notify administrator that this indicator will be included.",IF((ISNUMBER(SEARCH("Proficient",F285))),"Indicator not selected on indicator selection worksheet. Notify administrator that this indicator will be included.",IF((ISNUMBER(SEARCH("Basic",F285))),"Indicator not selected on indicator selection worksheet. Notify administrator that this indicator will be included.",IF((ISNUMBER(SEARCH("Needs Improvement",F429))),"Indicator not selected on indicator selection worksheet. Notify administrator that this indicator will be included.",IF((ISNUMBER(SEARCH("Unsatisfactory",F285))),"Indicator not selected on indicator selection worksheet. Notify administrator that this indicator will be included.",IF((ISNUMBER(SEARCH("Excellent",H283))),"Indicator not selected on indicator selection worksheet. Notify administrator that this indicator will be included.",IF((ISNUMBER(SEARCH("Distinguished",H283))),"Indicator not selected on indicator selection worksheet. Notify administrator that this indicator will be included.",IF((ISNUMBER(SEARCH("Proficient",H283))),"Indicator not selected on indicator selection worksheet. Notify administrator that this indicator will be included.",IF((ISNUMBER(SEARCH("Basic",H283))),"Indicator not selected on indicator selection worksheet. Notify administrator that this indicator will be included.",IF((ISNUMBER(SEARCH("Needs Improvement",H283))),"Indicator not selected on indicator selection worksheet. Notify administrator that this indicator will be included.",IF((ISNUMBER(SEARCH("Unsatisfactory",H283))),"Indicator not selected on indicator selection worksheet. Notify administrator that this indicator will be included.",IF((ISNUMBER(SEARCH("Excellent",H284))),"Indicator not selected on indicator selection worksheet. Notify administrator that this indicator will be included.",IF((ISNUMBER(SEARCH("Distinguished",H284))),"Indicator not selected on indicator selection worksheet. Notify administrator that this indicator will be included.",IF((ISNUMBER(SEARCH("Proficient",H284))),"Indicator not selected on indicator selection worksheet. Notify administrator that this indicator will be included.",IF((ISNUMBER(SEARCH("Basic",H284))),"Indicator not selected on indicator selection worksheet. Notify administrator that this indicator will be included.",IF((ISNUMBER(SEARCH("Needs Improvement",H284))),"Indicator not selected on indicator selection worksheet. Notify administrator that this indicator will be included.",IF((ISNUMBER(SEARCH("Unsatisfactory",H284))),"Indicator not selected on indicator selection worksheet. Notify administrator that this indicator will be included.",IF((ISNUMBER(SEARCH("Proficient",H285))),"Indicator not selected on indicator selection worksheet. Notify administrator that this indicator will be included.",IF((ISNUMBER(SEARCH("Basic",H285))),"Indicator not selected on indicator selection worksheet. Notify administrator that this indicator will be included.",IF((ISNUMBER(SEARCH("Needs Improvement",H285))),"Indicator not selected on indicator selection worksheet. Notify administrator that this indicator will be included.",IF((ISNUMBER(SEARCH("Unsatisfactory",H285))),"Indicator not selected on indicator selection worksheet. Notify administrator that this indicator will be included.",""))))))))))))))))))))))))))))))))))))))))))))))</f>
        <v/>
      </c>
    </row>
    <row r="283" spans="1:13" x14ac:dyDescent="0.5">
      <c r="C283" s="311"/>
      <c r="D283" s="80"/>
      <c r="E283" s="147" t="str">
        <f>$E$11</f>
        <v>Formal Observation 1:</v>
      </c>
      <c r="F283" s="146" t="str">
        <f>IF(B282="","",IF(ISNA(VLOOKUP(B282,Tables!$BH$2:$BM$4,6,FALSE)),"",IF(VLOOKUP(B282,Tables!$BH$2:$BM$4,6,FALSE)="Not Applicable","",VLOOKUP(B282,Tables!$BH$2:$BM$4,6,FALSE))))</f>
        <v/>
      </c>
      <c r="G283" s="148" t="s">
        <v>596</v>
      </c>
      <c r="H283" s="149" t="str">
        <f>IF(B282="","",IF(ISNA(VLOOKUP(B282,Tables!$BS$2:$BX$4,6,FALSE)),"",IF(VLOOKUP(B282,Tables!$BS$2:$BX$4,6,FALSE)="Not Applicable","",VLOOKUP(B282,Tables!$BS$2:$BX$4,6,FALSE))))</f>
        <v/>
      </c>
      <c r="I283" s="334"/>
      <c r="J283" s="335"/>
      <c r="K283" s="336"/>
      <c r="M283" s="352"/>
    </row>
    <row r="284" spans="1:13" x14ac:dyDescent="0.5">
      <c r="C284" s="311"/>
      <c r="D284" s="80"/>
      <c r="E284" s="147" t="str">
        <f>$E$12</f>
        <v>Formal Observation 2:</v>
      </c>
      <c r="F284" s="146" t="str">
        <f>IF(B282="","",IF(ISNA(VLOOKUP(B282,Tables!$BH$5:$BM$7,6,FALSE)),"",IF(VLOOKUP(B282,Tables!$BH$5:$BM$7,6,FALSE)="Not Applicable","",VLOOKUP(B282,Tables!$BH$5:$BM267,6,FALSE))))</f>
        <v/>
      </c>
      <c r="G284" s="148" t="s">
        <v>597</v>
      </c>
      <c r="H284" s="149" t="str">
        <f>IF(B282="","",IF(ISNA(VLOOKUP(B282,Tables!$BS$5:$BX$7,6,FALSE)),"",IF(VLOOKUP(B282,Tables!$BS$5:$BX$7,6,FALSE)="Not Applicable","",VLOOKUP(B282,Tables!$BS$5:$BX$7,6,FALSE))))</f>
        <v/>
      </c>
      <c r="I284" s="337"/>
      <c r="J284" s="338"/>
      <c r="K284" s="339"/>
      <c r="M284" s="352"/>
    </row>
    <row r="285" spans="1:13" x14ac:dyDescent="0.5">
      <c r="C285" s="312"/>
      <c r="D285" s="81"/>
      <c r="E285" s="147" t="str">
        <f>$E$13</f>
        <v>Formal Observation 3:</v>
      </c>
      <c r="F285" s="146" t="str">
        <f>IF(B282="","",IF(ISNA(VLOOKUP(B282,Tables!$BH$8:$BM$10,6,FALSE)),"",IF(VLOOKUP(B282,Tables!$BH$8:$BM$10,6,FALSE)="Not Applicable","",VLOOKUP(B282,Tables!$BH$8:$BM$10,6,FALSE))))</f>
        <v/>
      </c>
      <c r="G285" s="148" t="s">
        <v>594</v>
      </c>
      <c r="H285" s="149" t="str">
        <f>IF(B282="","",IF(ISNA(VLOOKUP(B282,Tables!$BS$8:$BX$10,6,FALSE)),"",IF(VLOOKUP(B282,Tables!$BS$8:$BX$10,6,FALSE)="Not Applicable","",VLOOKUP(B282,Tables!$BS$8:$BX$10,6,FALSE))))</f>
        <v/>
      </c>
      <c r="I285" s="340"/>
      <c r="J285" s="341"/>
      <c r="K285" s="342"/>
      <c r="M285" s="164"/>
    </row>
    <row r="286" spans="1:13" ht="3" customHeight="1" x14ac:dyDescent="0.5">
      <c r="C286" s="119"/>
      <c r="D286" s="120"/>
      <c r="E286" s="120"/>
      <c r="F286" s="120"/>
      <c r="G286" s="120"/>
      <c r="H286" s="120"/>
      <c r="I286" s="120"/>
      <c r="J286" s="120"/>
      <c r="K286" s="120"/>
      <c r="M286" s="73"/>
    </row>
    <row r="287" spans="1:13" ht="47" customHeight="1" x14ac:dyDescent="0.5">
      <c r="A287" s="68" t="str">
        <f t="shared" si="4"/>
        <v xml:space="preserve">PSEL.VII.E - Develop and support open, productive, caring, and </v>
      </c>
      <c r="B287" s="68" t="str">
        <f>LEFT(A287,50)</f>
        <v>PSEL.VII.E - Develop and support open, productive,</v>
      </c>
      <c r="C287" s="310" t="s">
        <v>365</v>
      </c>
      <c r="D287" s="77" t="str">
        <f>LEFT(E287,240)</f>
        <v>Develop and support open, productive, caring, and trusting working relationships among leaders, faculty, and staff to promote professional capacity and the improvement of practice.</v>
      </c>
      <c r="E287" s="313" t="s">
        <v>97</v>
      </c>
      <c r="F287" s="314"/>
      <c r="G287" s="314"/>
      <c r="H287" s="315"/>
      <c r="I287" s="78" t="str">
        <f>IF(C287="","",IF(VLOOKUP(C287,'Indicator Selection'!$C$7:$G$135,5,FALSE)="","",VLOOKUP(C287,'Indicator Selection'!$C$7:$G$135,5,FALSE)))</f>
        <v>No</v>
      </c>
      <c r="J287" s="222"/>
      <c r="K287" s="79" t="str">
        <f>IF(J287="","",IF(J287="Distinguished",4,IF(J287="Excellent",4,IF(J287="Proficient",3,IF(J287="Basic",2,IF(J287="Needs Improvement",2,IF(J287="Unsatisfactory",1,"NA")))))))</f>
        <v/>
      </c>
      <c r="M287" s="352" t="str">
        <f>IF(AND(I287="Yes",J287=""),"Select Rating",IF(I287="Yes","",IF(J287="Select Basic or Needs Improvement","Select Basic or Needs Improvement for Professional Practice Rating on worksheet titled Eval Info &amp; Rankings.",IF(J287="Select Distinguished or Excellent","Select Distinguished or Excellent for Professional Practice Rating on worksheet titled Eval Info &amp; Rankings.",IF(AND(I287="No",J287="Distinguished"),"Indicator not selected on indicator selection worksheet. Notify administrator that this indicator will be included.",IF(AND(I287="No",J287="Excellent"),"Indicator not selected on indicator selection worksheet. Notify administrator that this indicator will be included.",IF(AND(I287="No",J287="Proficient"),"Indicator not selected on indicator selection worksheet. Notify administrator that this indicator will be included.",IF(AND(I287="No",J287="Basic"),"Indicator not selected on indicator selection worksheet. Notify administrator that this indicator will be included.",IF(AND(I287="No",J287="Needs Improvement"),"Indicator not selected on indicator selection worksheet. Notify administrator that this indicator will be included.",IF(AND(I287="No",J287="Unsatisfactory"),"Indicator not selected on indicator selection worksheet. Notify administrator that this indicator will be included.",IF(AND(I287="Yes",J287=""),"Select Rating",IF(J287="Not Applicable","",IF((ISNUMBER(SEARCH("Excellent",F288))),"Indicator not selected on indicator selection worksheet. Notify administrator that this indicator will be included.",IF((ISNUMBER(SEARCH("Distinguished",F288))),"Indicator not selected on indicator selection worksheet. Notify administrator that this indicator will be included.",IF((ISNUMBER(SEARCH("Proficient",F288))),"Indicator not selected on indicator selection worksheet. Notify administrator that this indicator will be included.",IF((ISNUMBER(SEARCH("Basic",F288))),"Indicator not selected on indicator selection worksheet. Notify administrator that this indicator will be included.",IF((ISNUMBER(SEARCH("Needs Improvement",F288))),"Indicator not selected on indicator selection worksheet. Notify administrator that this indicator will be included.",IF((ISNUMBER(SEARCH("Unsatisfactory",F288))),"Indicator not selected on indicator selection worksheet. Notify administrator that this indicator will be included.",IF((ISNUMBER(SEARCH("Excellent",F289))),"Indicator not selected on indicator selection worksheet. Notify administrator that this indicator will be included.",IF((ISNUMBER(SEARCH("Distinguished",F289))),"Indicator not selected on indicator selection worksheet. Notify administrator that this indicator will be included.",IF((ISNUMBER(SEARCH("Proficient",F289))),"Indicator not selected on indicator selection worksheet. Notify administrator that this indicator will be included.",IF((ISNUMBER(SEARCH("Basic",F289))),"Indicator not selected on indicator selection worksheet. Notify administrator that this indicator will be included.",IF((ISNUMBER(SEARCH("Needs Improvement",F289))),"Indicator not selected on indicator selection worksheet. Notify administrator that this indicator will be included.",IF((ISNUMBER(SEARCH("Unsatisfactory",F289))),"Indicator not selected on indicator selection worksheet. Notify administrator that this indicator will be included.",IF((ISNUMBER(SEARCH("Excellent",F290))),"Indicator not selected on indicator selection worksheet. Notify administrator that this indicator will be included.",IF((ISNUMBER(SEARCH("Distinguished",F290))),"Indicator not selected on indicator selection worksheet. Notify administrator that this indicator will be included.",IF((ISNUMBER(SEARCH("Proficient",F290))),"Indicator not selected on indicator selection worksheet. Notify administrator that this indicator will be included.",IF((ISNUMBER(SEARCH("Basic",F290))),"Indicator not selected on indicator selection worksheet. Notify administrator that this indicator will be included.",IF((ISNUMBER(SEARCH("Needs Improvement",F436))),"Indicator not selected on indicator selection worksheet. Notify administrator that this indicator will be included.",IF((ISNUMBER(SEARCH("Unsatisfactory",F290))),"Indicator not selected on indicator selection worksheet. Notify administrator that this indicator will be included.",IF((ISNUMBER(SEARCH("Excellent",H288))),"Indicator not selected on indicator selection worksheet. Notify administrator that this indicator will be included.",IF((ISNUMBER(SEARCH("Distinguished",H288))),"Indicator not selected on indicator selection worksheet. Notify administrator that this indicator will be included.",IF((ISNUMBER(SEARCH("Proficient",H288))),"Indicator not selected on indicator selection worksheet. Notify administrator that this indicator will be included.",IF((ISNUMBER(SEARCH("Basic",H288))),"Indicator not selected on indicator selection worksheet. Notify administrator that this indicator will be included.",IF((ISNUMBER(SEARCH("Needs Improvement",H288))),"Indicator not selected on indicator selection worksheet. Notify administrator that this indicator will be included.",IF((ISNUMBER(SEARCH("Unsatisfactory",H288))),"Indicator not selected on indicator selection worksheet. Notify administrator that this indicator will be included.",IF((ISNUMBER(SEARCH("Excellent",H289))),"Indicator not selected on indicator selection worksheet. Notify administrator that this indicator will be included.",IF((ISNUMBER(SEARCH("Distinguished",H289))),"Indicator not selected on indicator selection worksheet. Notify administrator that this indicator will be included.",IF((ISNUMBER(SEARCH("Proficient",H289))),"Indicator not selected on indicator selection worksheet. Notify administrator that this indicator will be included.",IF((ISNUMBER(SEARCH("Basic",H289))),"Indicator not selected on indicator selection worksheet. Notify administrator that this indicator will be included.",IF((ISNUMBER(SEARCH("Needs Improvement",H289))),"Indicator not selected on indicator selection worksheet. Notify administrator that this indicator will be included.",IF((ISNUMBER(SEARCH("Unsatisfactory",H289))),"Indicator not selected on indicator selection worksheet. Notify administrator that this indicator will be included.",IF((ISNUMBER(SEARCH("Proficient",H290))),"Indicator not selected on indicator selection worksheet. Notify administrator that this indicator will be included.",IF((ISNUMBER(SEARCH("Basic",H290))),"Indicator not selected on indicator selection worksheet. Notify administrator that this indicator will be included.",IF((ISNUMBER(SEARCH("Needs Improvement",H290))),"Indicator not selected on indicator selection worksheet. Notify administrator that this indicator will be included.",IF((ISNUMBER(SEARCH("Unsatisfactory",H290))),"Indicator not selected on indicator selection worksheet. Notify administrator that this indicator will be included.",""))))))))))))))))))))))))))))))))))))))))))))))</f>
        <v/>
      </c>
    </row>
    <row r="288" spans="1:13" x14ac:dyDescent="0.5">
      <c r="C288" s="311"/>
      <c r="D288" s="80"/>
      <c r="E288" s="147" t="str">
        <f>$E$11</f>
        <v>Formal Observation 1:</v>
      </c>
      <c r="F288" s="146" t="str">
        <f>IF(B287="","",IF(ISNA(VLOOKUP(B287,Tables!$BH$2:$BM$4,6,FALSE)),"",IF(VLOOKUP(B287,Tables!$BH$2:$BM$4,6,FALSE)="Not Applicable","",VLOOKUP(B287,Tables!$BH$2:$BM$4,6,FALSE))))</f>
        <v/>
      </c>
      <c r="G288" s="148" t="s">
        <v>596</v>
      </c>
      <c r="H288" s="149" t="str">
        <f>IF(B287="","",IF(ISNA(VLOOKUP(B287,Tables!$BS$2:$BX$4,6,FALSE)),"",IF(VLOOKUP(B287,Tables!$BS$2:$BX$4,6,FALSE)="Not Applicable","",VLOOKUP(B287,Tables!$BS$2:$BX$4,6,FALSE))))</f>
        <v/>
      </c>
      <c r="I288" s="334"/>
      <c r="J288" s="335"/>
      <c r="K288" s="336"/>
      <c r="M288" s="352"/>
    </row>
    <row r="289" spans="1:13" x14ac:dyDescent="0.5">
      <c r="C289" s="311"/>
      <c r="D289" s="80"/>
      <c r="E289" s="147" t="str">
        <f>$E$12</f>
        <v>Formal Observation 2:</v>
      </c>
      <c r="F289" s="146" t="str">
        <f>IF(B287="","",IF(ISNA(VLOOKUP(B287,Tables!$BH$5:$BM$7,6,FALSE)),"",IF(VLOOKUP(B287,Tables!$BH$5:$BM$7,6,FALSE)="Not Applicable","",VLOOKUP(B287,Tables!$BH$5:$BM272,6,FALSE))))</f>
        <v/>
      </c>
      <c r="G289" s="148" t="s">
        <v>597</v>
      </c>
      <c r="H289" s="149" t="str">
        <f>IF(B287="","",IF(ISNA(VLOOKUP(B287,Tables!$BS$5:$BX$7,6,FALSE)),"",IF(VLOOKUP(B287,Tables!$BS$5:$BX$7,6,FALSE)="Not Applicable","",VLOOKUP(B287,Tables!$BS$5:$BX$7,6,FALSE))))</f>
        <v/>
      </c>
      <c r="I289" s="337"/>
      <c r="J289" s="338"/>
      <c r="K289" s="339"/>
      <c r="M289" s="352"/>
    </row>
    <row r="290" spans="1:13" x14ac:dyDescent="0.5">
      <c r="C290" s="312"/>
      <c r="D290" s="81"/>
      <c r="E290" s="147" t="str">
        <f>$E$13</f>
        <v>Formal Observation 3:</v>
      </c>
      <c r="F290" s="146" t="str">
        <f>IF(B287="","",IF(ISNA(VLOOKUP(B287,Tables!$BH$8:$BM$10,6,FALSE)),"",IF(VLOOKUP(B287,Tables!$BH$8:$BM$10,6,FALSE)="Not Applicable","",VLOOKUP(B287,Tables!$BH$8:$BM$10,6,FALSE))))</f>
        <v/>
      </c>
      <c r="G290" s="148" t="s">
        <v>594</v>
      </c>
      <c r="H290" s="149" t="str">
        <f>IF(B287="","",IF(ISNA(VLOOKUP(B287,Tables!$BS$8:$BX$10,6,FALSE)),"",IF(VLOOKUP(B287,Tables!$BS$8:$BX$10,6,FALSE)="Not Applicable","",VLOOKUP(B287,Tables!$BS$8:$BX$10,6,FALSE))))</f>
        <v/>
      </c>
      <c r="I290" s="340"/>
      <c r="J290" s="341"/>
      <c r="K290" s="342"/>
      <c r="M290" s="164"/>
    </row>
    <row r="291" spans="1:13" ht="3" customHeight="1" x14ac:dyDescent="0.5">
      <c r="C291" s="119"/>
      <c r="D291" s="120"/>
      <c r="E291" s="120"/>
      <c r="F291" s="120"/>
      <c r="G291" s="120"/>
      <c r="H291" s="120"/>
      <c r="I291" s="120"/>
      <c r="J291" s="120"/>
      <c r="K291" s="120"/>
      <c r="M291" s="73"/>
    </row>
    <row r="292" spans="1:13" ht="31.25" customHeight="1" x14ac:dyDescent="0.5">
      <c r="A292" s="68" t="str">
        <f t="shared" si="4"/>
        <v>PSEL.VII.F - Design and implement job-embedded and other opport</v>
      </c>
      <c r="B292" s="68" t="str">
        <f>LEFT(A292,50)</f>
        <v>PSEL.VII.F - Design and implement job-embedded and</v>
      </c>
      <c r="C292" s="310" t="s">
        <v>366</v>
      </c>
      <c r="D292" s="77" t="str">
        <f>LEFT(E292,240)</f>
        <v>Design and implement job-embedded and other opportunities for professional learning collaboratively with faculty and staff.</v>
      </c>
      <c r="E292" s="313" t="s">
        <v>98</v>
      </c>
      <c r="F292" s="314"/>
      <c r="G292" s="314"/>
      <c r="H292" s="315"/>
      <c r="I292" s="78" t="str">
        <f>IF(C292="","",IF(VLOOKUP(C292,'Indicator Selection'!$C$7:$G$135,5,FALSE)="","",VLOOKUP(C292,'Indicator Selection'!$C$7:$G$135,5,FALSE)))</f>
        <v>No</v>
      </c>
      <c r="J292" s="222"/>
      <c r="K292" s="79" t="str">
        <f>IF(J292="","",IF(J292="Distinguished",4,IF(J292="Excellent",4,IF(J292="Proficient",3,IF(J292="Basic",2,IF(J292="Needs Improvement",2,IF(J292="Unsatisfactory",1,"NA")))))))</f>
        <v/>
      </c>
      <c r="M292" s="352" t="str">
        <f>IF(AND(I292="Yes",J292=""),"Select Rating",IF(I292="Yes","",IF(J292="Select Basic or Needs Improvement","Select Basic or Needs Improvement for Professional Practice Rating on worksheet titled Eval Info &amp; Rankings.",IF(J292="Select Distinguished or Excellent","Select Distinguished or Excellent for Professional Practice Rating on worksheet titled Eval Info &amp; Rankings.",IF(AND(I292="No",J292="Distinguished"),"Indicator not selected on indicator selection worksheet. Notify administrator that this indicator will be included.",IF(AND(I292="No",J292="Excellent"),"Indicator not selected on indicator selection worksheet. Notify administrator that this indicator will be included.",IF(AND(I292="No",J292="Proficient"),"Indicator not selected on indicator selection worksheet. Notify administrator that this indicator will be included.",IF(AND(I292="No",J292="Basic"),"Indicator not selected on indicator selection worksheet. Notify administrator that this indicator will be included.",IF(AND(I292="No",J292="Needs Improvement"),"Indicator not selected on indicator selection worksheet. Notify administrator that this indicator will be included.",IF(AND(I292="No",J292="Unsatisfactory"),"Indicator not selected on indicator selection worksheet. Notify administrator that this indicator will be included.",IF(AND(I292="Yes",J292=""),"Select Rating",IF(J292="Not Applicable","",IF((ISNUMBER(SEARCH("Excellent",F293))),"Indicator not selected on indicator selection worksheet. Notify administrator that this indicator will be included.",IF((ISNUMBER(SEARCH("Distinguished",F293))),"Indicator not selected on indicator selection worksheet. Notify administrator that this indicator will be included.",IF((ISNUMBER(SEARCH("Proficient",F293))),"Indicator not selected on indicator selection worksheet. Notify administrator that this indicator will be included.",IF((ISNUMBER(SEARCH("Basic",F293))),"Indicator not selected on indicator selection worksheet. Notify administrator that this indicator will be included.",IF((ISNUMBER(SEARCH("Needs Improvement",F293))),"Indicator not selected on indicator selection worksheet. Notify administrator that this indicator will be included.",IF((ISNUMBER(SEARCH("Unsatisfactory",F293))),"Indicator not selected on indicator selection worksheet. Notify administrator that this indicator will be included.",IF((ISNUMBER(SEARCH("Excellent",F294))),"Indicator not selected on indicator selection worksheet. Notify administrator that this indicator will be included.",IF((ISNUMBER(SEARCH("Distinguished",F294))),"Indicator not selected on indicator selection worksheet. Notify administrator that this indicator will be included.",IF((ISNUMBER(SEARCH("Proficient",F294))),"Indicator not selected on indicator selection worksheet. Notify administrator that this indicator will be included.",IF((ISNUMBER(SEARCH("Basic",F294))),"Indicator not selected on indicator selection worksheet. Notify administrator that this indicator will be included.",IF((ISNUMBER(SEARCH("Needs Improvement",F294))),"Indicator not selected on indicator selection worksheet. Notify administrator that this indicator will be included.",IF((ISNUMBER(SEARCH("Unsatisfactory",F294))),"Indicator not selected on indicator selection worksheet. Notify administrator that this indicator will be included.",IF((ISNUMBER(SEARCH("Excellent",F295))),"Indicator not selected on indicator selection worksheet. Notify administrator that this indicator will be included.",IF((ISNUMBER(SEARCH("Distinguished",F295))),"Indicator not selected on indicator selection worksheet. Notify administrator that this indicator will be included.",IF((ISNUMBER(SEARCH("Proficient",F295))),"Indicator not selected on indicator selection worksheet. Notify administrator that this indicator will be included.",IF((ISNUMBER(SEARCH("Basic",F295))),"Indicator not selected on indicator selection worksheet. Notify administrator that this indicator will be included.",IF((ISNUMBER(SEARCH("Needs Improvement",F442))),"Indicator not selected on indicator selection worksheet. Notify administrator that this indicator will be included.",IF((ISNUMBER(SEARCH("Unsatisfactory",F295))),"Indicator not selected on indicator selection worksheet. Notify administrator that this indicator will be included.",IF((ISNUMBER(SEARCH("Excellent",H293))),"Indicator not selected on indicator selection worksheet. Notify administrator that this indicator will be included.",IF((ISNUMBER(SEARCH("Distinguished",H293))),"Indicator not selected on indicator selection worksheet. Notify administrator that this indicator will be included.",IF((ISNUMBER(SEARCH("Proficient",H293))),"Indicator not selected on indicator selection worksheet. Notify administrator that this indicator will be included.",IF((ISNUMBER(SEARCH("Basic",H293))),"Indicator not selected on indicator selection worksheet. Notify administrator that this indicator will be included.",IF((ISNUMBER(SEARCH("Needs Improvement",H293))),"Indicator not selected on indicator selection worksheet. Notify administrator that this indicator will be included.",IF((ISNUMBER(SEARCH("Unsatisfactory",H293))),"Indicator not selected on indicator selection worksheet. Notify administrator that this indicator will be included.",IF((ISNUMBER(SEARCH("Excellent",H294))),"Indicator not selected on indicator selection worksheet. Notify administrator that this indicator will be included.",IF((ISNUMBER(SEARCH("Distinguished",H294))),"Indicator not selected on indicator selection worksheet. Notify administrator that this indicator will be included.",IF((ISNUMBER(SEARCH("Proficient",H294))),"Indicator not selected on indicator selection worksheet. Notify administrator that this indicator will be included.",IF((ISNUMBER(SEARCH("Basic",H294))),"Indicator not selected on indicator selection worksheet. Notify administrator that this indicator will be included.",IF((ISNUMBER(SEARCH("Needs Improvement",H294))),"Indicator not selected on indicator selection worksheet. Notify administrator that this indicator will be included.",IF((ISNUMBER(SEARCH("Unsatisfactory",H294))),"Indicator not selected on indicator selection worksheet. Notify administrator that this indicator will be included.",IF((ISNUMBER(SEARCH("Proficient",H295))),"Indicator not selected on indicator selection worksheet. Notify administrator that this indicator will be included.",IF((ISNUMBER(SEARCH("Basic",H295))),"Indicator not selected on indicator selection worksheet. Notify administrator that this indicator will be included.",IF((ISNUMBER(SEARCH("Needs Improvement",H295))),"Indicator not selected on indicator selection worksheet. Notify administrator that this indicator will be included.",IF((ISNUMBER(SEARCH("Unsatisfactory",H295))),"Indicator not selected on indicator selection worksheet. Notify administrator that this indicator will be included.",""))))))))))))))))))))))))))))))))))))))))))))))</f>
        <v/>
      </c>
    </row>
    <row r="293" spans="1:13" x14ac:dyDescent="0.5">
      <c r="C293" s="311"/>
      <c r="D293" s="80"/>
      <c r="E293" s="147" t="str">
        <f>$E$11</f>
        <v>Formal Observation 1:</v>
      </c>
      <c r="F293" s="146" t="str">
        <f>IF(B292="","",IF(ISNA(VLOOKUP(B292,Tables!$BH$2:$BM$4,6,FALSE)),"",IF(VLOOKUP(B292,Tables!$BH$2:$BM$4,6,FALSE)="Not Applicable","",VLOOKUP(B292,Tables!$BH$2:$BM$4,6,FALSE))))</f>
        <v/>
      </c>
      <c r="G293" s="148" t="s">
        <v>596</v>
      </c>
      <c r="H293" s="149" t="str">
        <f>IF(B292="","",IF(ISNA(VLOOKUP(B292,Tables!$BS$2:$BX$4,6,FALSE)),"",IF(VLOOKUP(B292,Tables!$BS$2:$BX$4,6,FALSE)="Not Applicable","",VLOOKUP(B292,Tables!$BS$2:$BX$4,6,FALSE))))</f>
        <v/>
      </c>
      <c r="I293" s="334"/>
      <c r="J293" s="335"/>
      <c r="K293" s="336"/>
      <c r="M293" s="352"/>
    </row>
    <row r="294" spans="1:13" x14ac:dyDescent="0.5">
      <c r="C294" s="311"/>
      <c r="D294" s="80"/>
      <c r="E294" s="147" t="str">
        <f>$E$12</f>
        <v>Formal Observation 2:</v>
      </c>
      <c r="F294" s="146" t="str">
        <f>IF(B292="","",IF(ISNA(VLOOKUP(B292,Tables!$BH$5:$BM$7,6,FALSE)),"",IF(VLOOKUP(B292,Tables!$BH$5:$BM$7,6,FALSE)="Not Applicable","",VLOOKUP(B292,Tables!$BH$5:$BM277,6,FALSE))))</f>
        <v/>
      </c>
      <c r="G294" s="148" t="s">
        <v>597</v>
      </c>
      <c r="H294" s="149" t="str">
        <f>IF(B292="","",IF(ISNA(VLOOKUP(B292,Tables!$BS$5:$BX$7,6,FALSE)),"",IF(VLOOKUP(B292,Tables!$BS$5:$BX$7,6,FALSE)="Not Applicable","",VLOOKUP(B292,Tables!$BS$5:$BX$7,6,FALSE))))</f>
        <v/>
      </c>
      <c r="I294" s="337"/>
      <c r="J294" s="338"/>
      <c r="K294" s="339"/>
      <c r="M294" s="352"/>
    </row>
    <row r="295" spans="1:13" x14ac:dyDescent="0.5">
      <c r="C295" s="312"/>
      <c r="D295" s="81"/>
      <c r="E295" s="147" t="str">
        <f>$E$13</f>
        <v>Formal Observation 3:</v>
      </c>
      <c r="F295" s="146" t="str">
        <f>IF(B292="","",IF(ISNA(VLOOKUP(B292,Tables!$BH$8:$BM$10,6,FALSE)),"",IF(VLOOKUP(B292,Tables!$BH$8:$BM$10,6,FALSE)="Not Applicable","",VLOOKUP(B292,Tables!$BH$8:$BM$10,6,FALSE))))</f>
        <v/>
      </c>
      <c r="G295" s="148" t="s">
        <v>594</v>
      </c>
      <c r="H295" s="149" t="str">
        <f>IF(B292="","",IF(ISNA(VLOOKUP(B292,Tables!$BS$8:$BX$10,6,FALSE)),"",IF(VLOOKUP(B292,Tables!$BS$8:$BX$10,6,FALSE)="Not Applicable","",VLOOKUP(B292,Tables!$BS$8:$BX$10,6,FALSE))))</f>
        <v/>
      </c>
      <c r="I295" s="340"/>
      <c r="J295" s="341"/>
      <c r="K295" s="342"/>
      <c r="M295" s="164"/>
    </row>
    <row r="296" spans="1:13" ht="3" customHeight="1" x14ac:dyDescent="0.5">
      <c r="C296" s="119"/>
      <c r="D296" s="120"/>
      <c r="E296" s="120"/>
      <c r="F296" s="120"/>
      <c r="G296" s="120"/>
      <c r="H296" s="120"/>
      <c r="I296" s="120"/>
      <c r="J296" s="120"/>
      <c r="K296" s="120"/>
      <c r="M296" s="73"/>
    </row>
    <row r="297" spans="1:13" ht="31.25" customHeight="1" x14ac:dyDescent="0.5">
      <c r="A297" s="68" t="str">
        <f t="shared" si="4"/>
        <v>PSEL.VII.G - Provide opportunities for collaborative examinatio</v>
      </c>
      <c r="B297" s="68" t="str">
        <f>LEFT(A297,50)</f>
        <v>PSEL.VII.G - Provide opportunities for collaborati</v>
      </c>
      <c r="C297" s="310" t="s">
        <v>367</v>
      </c>
      <c r="D297" s="77" t="str">
        <f>LEFT(E297,240)</f>
        <v>Provide opportunities for collaborative examination of practice, collegial feedback, and collective learning.</v>
      </c>
      <c r="E297" s="313" t="s">
        <v>99</v>
      </c>
      <c r="F297" s="314"/>
      <c r="G297" s="314"/>
      <c r="H297" s="315"/>
      <c r="I297" s="78" t="str">
        <f>IF(C297="","",IF(VLOOKUP(C297,'Indicator Selection'!$C$7:$G$135,5,FALSE)="","",VLOOKUP(C297,'Indicator Selection'!$C$7:$G$135,5,FALSE)))</f>
        <v>No</v>
      </c>
      <c r="J297" s="222"/>
      <c r="K297" s="79" t="str">
        <f>IF(J297="","",IF(J297="Distinguished",4,IF(J297="Excellent",4,IF(J297="Proficient",3,IF(J297="Basic",2,IF(J297="Needs Improvement",2,IF(J297="Unsatisfactory",1,"NA")))))))</f>
        <v/>
      </c>
      <c r="M297" s="352" t="str">
        <f>IF(AND(I297="Yes",J297=""),"Select Rating",IF(I297="Yes","",IF(J297="Select Basic or Needs Improvement","Select Basic or Needs Improvement for Professional Practice Rating on worksheet titled Eval Info &amp; Rankings.",IF(J297="Select Distinguished or Excellent","Select Distinguished or Excellent for Professional Practice Rating on worksheet titled Eval Info &amp; Rankings.",IF(AND(I297="No",J297="Distinguished"),"Indicator not selected on indicator selection worksheet. Notify administrator that this indicator will be included.",IF(AND(I297="No",J297="Excellent"),"Indicator not selected on indicator selection worksheet. Notify administrator that this indicator will be included.",IF(AND(I297="No",J297="Proficient"),"Indicator not selected on indicator selection worksheet. Notify administrator that this indicator will be included.",IF(AND(I297="No",J297="Basic"),"Indicator not selected on indicator selection worksheet. Notify administrator that this indicator will be included.",IF(AND(I297="No",J297="Needs Improvement"),"Indicator not selected on indicator selection worksheet. Notify administrator that this indicator will be included.",IF(AND(I297="No",J297="Unsatisfactory"),"Indicator not selected on indicator selection worksheet. Notify administrator that this indicator will be included.",IF(AND(I297="Yes",J297=""),"Select Rating",IF(J297="Not Applicable","",IF((ISNUMBER(SEARCH("Excellent",F298))),"Indicator not selected on indicator selection worksheet. Notify administrator that this indicator will be included.",IF((ISNUMBER(SEARCH("Distinguished",F298))),"Indicator not selected on indicator selection worksheet. Notify administrator that this indicator will be included.",IF((ISNUMBER(SEARCH("Proficient",F298))),"Indicator not selected on indicator selection worksheet. Notify administrator that this indicator will be included.",IF((ISNUMBER(SEARCH("Basic",F298))),"Indicator not selected on indicator selection worksheet. Notify administrator that this indicator will be included.",IF((ISNUMBER(SEARCH("Needs Improvement",F298))),"Indicator not selected on indicator selection worksheet. Notify administrator that this indicator will be included.",IF((ISNUMBER(SEARCH("Unsatisfactory",F298))),"Indicator not selected on indicator selection worksheet. Notify administrator that this indicator will be included.",IF((ISNUMBER(SEARCH("Excellent",F299))),"Indicator not selected on indicator selection worksheet. Notify administrator that this indicator will be included.",IF((ISNUMBER(SEARCH("Distinguished",F299))),"Indicator not selected on indicator selection worksheet. Notify administrator that this indicator will be included.",IF((ISNUMBER(SEARCH("Proficient",F299))),"Indicator not selected on indicator selection worksheet. Notify administrator that this indicator will be included.",IF((ISNUMBER(SEARCH("Basic",F299))),"Indicator not selected on indicator selection worksheet. Notify administrator that this indicator will be included.",IF((ISNUMBER(SEARCH("Needs Improvement",F299))),"Indicator not selected on indicator selection worksheet. Notify administrator that this indicator will be included.",IF((ISNUMBER(SEARCH("Unsatisfactory",F299))),"Indicator not selected on indicator selection worksheet. Notify administrator that this indicator will be included.",IF((ISNUMBER(SEARCH("Excellent",F300))),"Indicator not selected on indicator selection worksheet. Notify administrator that this indicator will be included.",IF((ISNUMBER(SEARCH("Distinguished",F300))),"Indicator not selected on indicator selection worksheet. Notify administrator that this indicator will be included.",IF((ISNUMBER(SEARCH("Proficient",F300))),"Indicator not selected on indicator selection worksheet. Notify administrator that this indicator will be included.",IF((ISNUMBER(SEARCH("Basic",F300))),"Indicator not selected on indicator selection worksheet. Notify administrator that this indicator will be included.",IF((ISNUMBER(SEARCH("Needs Improvement",F447))),"Indicator not selected on indicator selection worksheet. Notify administrator that this indicator will be included.",IF((ISNUMBER(SEARCH("Unsatisfactory",F300))),"Indicator not selected on indicator selection worksheet. Notify administrator that this indicator will be included.",IF((ISNUMBER(SEARCH("Excellent",H298))),"Indicator not selected on indicator selection worksheet. Notify administrator that this indicator will be included.",IF((ISNUMBER(SEARCH("Distinguished",H298))),"Indicator not selected on indicator selection worksheet. Notify administrator that this indicator will be included.",IF((ISNUMBER(SEARCH("Proficient",H298))),"Indicator not selected on indicator selection worksheet. Notify administrator that this indicator will be included.",IF((ISNUMBER(SEARCH("Basic",H298))),"Indicator not selected on indicator selection worksheet. Notify administrator that this indicator will be included.",IF((ISNUMBER(SEARCH("Needs Improvement",H298))),"Indicator not selected on indicator selection worksheet. Notify administrator that this indicator will be included.",IF((ISNUMBER(SEARCH("Unsatisfactory",H298))),"Indicator not selected on indicator selection worksheet. Notify administrator that this indicator will be included.",IF((ISNUMBER(SEARCH("Excellent",H299))),"Indicator not selected on indicator selection worksheet. Notify administrator that this indicator will be included.",IF((ISNUMBER(SEARCH("Distinguished",H299))),"Indicator not selected on indicator selection worksheet. Notify administrator that this indicator will be included.",IF((ISNUMBER(SEARCH("Proficient",H299))),"Indicator not selected on indicator selection worksheet. Notify administrator that this indicator will be included.",IF((ISNUMBER(SEARCH("Basic",H299))),"Indicator not selected on indicator selection worksheet. Notify administrator that this indicator will be included.",IF((ISNUMBER(SEARCH("Needs Improvement",H299))),"Indicator not selected on indicator selection worksheet. Notify administrator that this indicator will be included.",IF((ISNUMBER(SEARCH("Unsatisfactory",H299))),"Indicator not selected on indicator selection worksheet. Notify administrator that this indicator will be included.",IF((ISNUMBER(SEARCH("Proficient",H300))),"Indicator not selected on indicator selection worksheet. Notify administrator that this indicator will be included.",IF((ISNUMBER(SEARCH("Basic",H300))),"Indicator not selected on indicator selection worksheet. Notify administrator that this indicator will be included.",IF((ISNUMBER(SEARCH("Needs Improvement",H300))),"Indicator not selected on indicator selection worksheet. Notify administrator that this indicator will be included.",IF((ISNUMBER(SEARCH("Unsatisfactory",H300))),"Indicator not selected on indicator selection worksheet. Notify administrator that this indicator will be included.",""))))))))))))))))))))))))))))))))))))))))))))))</f>
        <v/>
      </c>
    </row>
    <row r="298" spans="1:13" x14ac:dyDescent="0.5">
      <c r="C298" s="311"/>
      <c r="D298" s="80"/>
      <c r="E298" s="147" t="str">
        <f>$E$11</f>
        <v>Formal Observation 1:</v>
      </c>
      <c r="F298" s="146" t="str">
        <f>IF(B297="","",IF(ISNA(VLOOKUP(B297,Tables!$BH$2:$BM$4,6,FALSE)),"",IF(VLOOKUP(B297,Tables!$BH$2:$BM$4,6,FALSE)="Not Applicable","",VLOOKUP(B297,Tables!$BH$2:$BM$4,6,FALSE))))</f>
        <v/>
      </c>
      <c r="G298" s="148" t="s">
        <v>596</v>
      </c>
      <c r="H298" s="149" t="str">
        <f>IF(B297="","",IF(ISNA(VLOOKUP(B297,Tables!$BS$2:$BX$4,6,FALSE)),"",IF(VLOOKUP(B297,Tables!$BS$2:$BX$4,6,FALSE)="Not Applicable","",VLOOKUP(B297,Tables!$BS$2:$BX$4,6,FALSE))))</f>
        <v/>
      </c>
      <c r="I298" s="334"/>
      <c r="J298" s="335"/>
      <c r="K298" s="336"/>
      <c r="M298" s="352"/>
    </row>
    <row r="299" spans="1:13" x14ac:dyDescent="0.5">
      <c r="C299" s="311"/>
      <c r="D299" s="80"/>
      <c r="E299" s="147" t="str">
        <f>$E$12</f>
        <v>Formal Observation 2:</v>
      </c>
      <c r="F299" s="146" t="str">
        <f>IF(B297="","",IF(ISNA(VLOOKUP(B297,Tables!$BH$5:$BM$7,6,FALSE)),"",IF(VLOOKUP(B297,Tables!$BH$5:$BM$7,6,FALSE)="Not Applicable","",VLOOKUP(B297,Tables!$BH$5:$BM282,6,FALSE))))</f>
        <v/>
      </c>
      <c r="G299" s="148" t="s">
        <v>597</v>
      </c>
      <c r="H299" s="149" t="str">
        <f>IF(B297="","",IF(ISNA(VLOOKUP(B297,Tables!$BS$5:$BX$7,6,FALSE)),"",IF(VLOOKUP(B297,Tables!$BS$5:$BX$7,6,FALSE)="Not Applicable","",VLOOKUP(B297,Tables!$BS$5:$BX$7,6,FALSE))))</f>
        <v/>
      </c>
      <c r="I299" s="337"/>
      <c r="J299" s="338"/>
      <c r="K299" s="339"/>
      <c r="M299" s="352"/>
    </row>
    <row r="300" spans="1:13" x14ac:dyDescent="0.5">
      <c r="C300" s="312"/>
      <c r="D300" s="81"/>
      <c r="E300" s="147" t="str">
        <f>$E$13</f>
        <v>Formal Observation 3:</v>
      </c>
      <c r="F300" s="146" t="str">
        <f>IF(B297="","",IF(ISNA(VLOOKUP(B297,Tables!$BH$8:$BM$10,6,FALSE)),"",IF(VLOOKUP(B297,Tables!$BH$8:$BM$10,6,FALSE)="Not Applicable","",VLOOKUP(B297,Tables!$BH$8:$BM$10,6,FALSE))))</f>
        <v/>
      </c>
      <c r="G300" s="148" t="s">
        <v>594</v>
      </c>
      <c r="H300" s="149" t="str">
        <f>IF(B297="","",IF(ISNA(VLOOKUP(B297,Tables!$BS$8:$BX$10,6,FALSE)),"",IF(VLOOKUP(B297,Tables!$BS$8:$BX$10,6,FALSE)="Not Applicable","",VLOOKUP(B297,Tables!$BS$8:$BX$10,6,FALSE))))</f>
        <v/>
      </c>
      <c r="I300" s="340"/>
      <c r="J300" s="341"/>
      <c r="K300" s="342"/>
      <c r="M300" s="164"/>
    </row>
    <row r="301" spans="1:13" ht="3" customHeight="1" x14ac:dyDescent="0.5">
      <c r="C301" s="119"/>
      <c r="D301" s="120"/>
      <c r="E301" s="120"/>
      <c r="F301" s="120"/>
      <c r="G301" s="120"/>
      <c r="H301" s="120"/>
      <c r="I301" s="120"/>
      <c r="J301" s="120"/>
      <c r="K301" s="120"/>
      <c r="M301" s="73"/>
    </row>
    <row r="302" spans="1:13" x14ac:dyDescent="0.5">
      <c r="A302" s="68" t="str">
        <f t="shared" si="4"/>
        <v>PSEL.VII.H - Encourage faculty-initiated improvement of program</v>
      </c>
      <c r="B302" s="68" t="str">
        <f>LEFT(A302,50)</f>
        <v>PSEL.VII.H - Encourage faculty-initiated improveme</v>
      </c>
      <c r="C302" s="310" t="s">
        <v>368</v>
      </c>
      <c r="D302" s="77" t="str">
        <f>LEFT(E302,240)</f>
        <v>Encourage faculty-initiated improvement of programs and practices.</v>
      </c>
      <c r="E302" s="313" t="s">
        <v>35</v>
      </c>
      <c r="F302" s="314"/>
      <c r="G302" s="314"/>
      <c r="H302" s="315"/>
      <c r="I302" s="78" t="str">
        <f>IF(C302="","",IF(VLOOKUP(C302,'Indicator Selection'!$C$7:$G$135,5,FALSE)="","",VLOOKUP(C302,'Indicator Selection'!$C$7:$G$135,5,FALSE)))</f>
        <v>No</v>
      </c>
      <c r="J302" s="222"/>
      <c r="K302" s="79" t="str">
        <f>IF(J302="","",IF(J302="Distinguished",4,IF(J302="Excellent",4,IF(J302="Proficient",3,IF(J302="Basic",2,IF(J302="Needs Improvement",2,IF(J302="Unsatisfactory",1,"NA")))))))</f>
        <v/>
      </c>
      <c r="M302" s="352" t="str">
        <f>IF(AND(I302="Yes",J302=""),"Select Rating",IF(I302="Yes","",IF(J302="Select Basic or Needs Improvement","Select Basic or Needs Improvement for Professional Practice Rating on worksheet titled Eval Info &amp; Rankings.",IF(J302="Select Distinguished or Excellent","Select Distinguished or Excellent for Professional Practice Rating on worksheet titled Eval Info &amp; Rankings.",IF(AND(I302="No",J302="Distinguished"),"Indicator not selected on indicator selection worksheet. Notify administrator that this indicator will be included.",IF(AND(I302="No",J302="Excellent"),"Indicator not selected on indicator selection worksheet. Notify administrator that this indicator will be included.",IF(AND(I302="No",J302="Proficient"),"Indicator not selected on indicator selection worksheet. Notify administrator that this indicator will be included.",IF(AND(I302="No",J302="Basic"),"Indicator not selected on indicator selection worksheet. Notify administrator that this indicator will be included.",IF(AND(I302="No",J302="Needs Improvement"),"Indicator not selected on indicator selection worksheet. Notify administrator that this indicator will be included.",IF(AND(I302="No",J302="Unsatisfactory"),"Indicator not selected on indicator selection worksheet. Notify administrator that this indicator will be included.",IF(AND(I302="Yes",J302=""),"Select Rating",IF(J302="Not Applicable","",IF((ISNUMBER(SEARCH("Excellent",F303))),"Indicator not selected on indicator selection worksheet. Notify administrator that this indicator will be included.",IF((ISNUMBER(SEARCH("Distinguished",F303))),"Indicator not selected on indicator selection worksheet. Notify administrator that this indicator will be included.",IF((ISNUMBER(SEARCH("Proficient",F303))),"Indicator not selected on indicator selection worksheet. Notify administrator that this indicator will be included.",IF((ISNUMBER(SEARCH("Basic",F303))),"Indicator not selected on indicator selection worksheet. Notify administrator that this indicator will be included.",IF((ISNUMBER(SEARCH("Needs Improvement",F303))),"Indicator not selected on indicator selection worksheet. Notify administrator that this indicator will be included.",IF((ISNUMBER(SEARCH("Unsatisfactory",F303))),"Indicator not selected on indicator selection worksheet. Notify administrator that this indicator will be included.",IF((ISNUMBER(SEARCH("Excellent",F304))),"Indicator not selected on indicator selection worksheet. Notify administrator that this indicator will be included.",IF((ISNUMBER(SEARCH("Distinguished",F304))),"Indicator not selected on indicator selection worksheet. Notify administrator that this indicator will be included.",IF((ISNUMBER(SEARCH("Proficient",F304))),"Indicator not selected on indicator selection worksheet. Notify administrator that this indicator will be included.",IF((ISNUMBER(SEARCH("Basic",F304))),"Indicator not selected on indicator selection worksheet. Notify administrator that this indicator will be included.",IF((ISNUMBER(SEARCH("Needs Improvement",F304))),"Indicator not selected on indicator selection worksheet. Notify administrator that this indicator will be included.",IF((ISNUMBER(SEARCH("Unsatisfactory",F304))),"Indicator not selected on indicator selection worksheet. Notify administrator that this indicator will be included.",IF((ISNUMBER(SEARCH("Excellent",F305))),"Indicator not selected on indicator selection worksheet. Notify administrator that this indicator will be included.",IF((ISNUMBER(SEARCH("Distinguished",F305))),"Indicator not selected on indicator selection worksheet. Notify administrator that this indicator will be included.",IF((ISNUMBER(SEARCH("Proficient",F305))),"Indicator not selected on indicator selection worksheet. Notify administrator that this indicator will be included.",IF((ISNUMBER(SEARCH("Basic",F305))),"Indicator not selected on indicator selection worksheet. Notify administrator that this indicator will be included.",IF((ISNUMBER(SEARCH("Needs Improvement",F452))),"Indicator not selected on indicator selection worksheet. Notify administrator that this indicator will be included.",IF((ISNUMBER(SEARCH("Unsatisfactory",F305))),"Indicator not selected on indicator selection worksheet. Notify administrator that this indicator will be included.",IF((ISNUMBER(SEARCH("Excellent",H303))),"Indicator not selected on indicator selection worksheet. Notify administrator that this indicator will be included.",IF((ISNUMBER(SEARCH("Distinguished",H303))),"Indicator not selected on indicator selection worksheet. Notify administrator that this indicator will be included.",IF((ISNUMBER(SEARCH("Proficient",H303))),"Indicator not selected on indicator selection worksheet. Notify administrator that this indicator will be included.",IF((ISNUMBER(SEARCH("Basic",H303))),"Indicator not selected on indicator selection worksheet. Notify administrator that this indicator will be included.",IF((ISNUMBER(SEARCH("Needs Improvement",H303))),"Indicator not selected on indicator selection worksheet. Notify administrator that this indicator will be included.",IF((ISNUMBER(SEARCH("Unsatisfactory",H303))),"Indicator not selected on indicator selection worksheet. Notify administrator that this indicator will be included.",IF((ISNUMBER(SEARCH("Excellent",H304))),"Indicator not selected on indicator selection worksheet. Notify administrator that this indicator will be included.",IF((ISNUMBER(SEARCH("Distinguished",H304))),"Indicator not selected on indicator selection worksheet. Notify administrator that this indicator will be included.",IF((ISNUMBER(SEARCH("Proficient",H304))),"Indicator not selected on indicator selection worksheet. Notify administrator that this indicator will be included.",IF((ISNUMBER(SEARCH("Basic",H304))),"Indicator not selected on indicator selection worksheet. Notify administrator that this indicator will be included.",IF((ISNUMBER(SEARCH("Needs Improvement",H304))),"Indicator not selected on indicator selection worksheet. Notify administrator that this indicator will be included.",IF((ISNUMBER(SEARCH("Unsatisfactory",H304))),"Indicator not selected on indicator selection worksheet. Notify administrator that this indicator will be included.",IF((ISNUMBER(SEARCH("Proficient",H305))),"Indicator not selected on indicator selection worksheet. Notify administrator that this indicator will be included.",IF((ISNUMBER(SEARCH("Basic",H305))),"Indicator not selected on indicator selection worksheet. Notify administrator that this indicator will be included.",IF((ISNUMBER(SEARCH("Needs Improvement",H305))),"Indicator not selected on indicator selection worksheet. Notify administrator that this indicator will be included.",IF((ISNUMBER(SEARCH("Unsatisfactory",H305))),"Indicator not selected on indicator selection worksheet. Notify administrator that this indicator will be included.",""))))))))))))))))))))))))))))))))))))))))))))))</f>
        <v/>
      </c>
    </row>
    <row r="303" spans="1:13" x14ac:dyDescent="0.5">
      <c r="C303" s="311"/>
      <c r="D303" s="80"/>
      <c r="E303" s="147" t="str">
        <f>$E$11</f>
        <v>Formal Observation 1:</v>
      </c>
      <c r="F303" s="146" t="str">
        <f>IF(B302="","",IF(ISNA(VLOOKUP(B302,Tables!$BH$2:$BM$4,6,FALSE)),"",IF(VLOOKUP(B302,Tables!$BH$2:$BM$4,6,FALSE)="Not Applicable","",VLOOKUP(B302,Tables!$BH$2:$BM$4,6,FALSE))))</f>
        <v/>
      </c>
      <c r="G303" s="148" t="s">
        <v>596</v>
      </c>
      <c r="H303" s="149" t="str">
        <f>IF(B302="","",IF(ISNA(VLOOKUP(B302,Tables!$BS$2:$BX$4,6,FALSE)),"",IF(VLOOKUP(B302,Tables!$BS$2:$BX$4,6,FALSE)="Not Applicable","",VLOOKUP(B302,Tables!$BS$2:$BX$4,6,FALSE))))</f>
        <v/>
      </c>
      <c r="I303" s="334"/>
      <c r="J303" s="335"/>
      <c r="K303" s="336"/>
      <c r="M303" s="352"/>
    </row>
    <row r="304" spans="1:13" x14ac:dyDescent="0.5">
      <c r="C304" s="311"/>
      <c r="D304" s="80"/>
      <c r="E304" s="147" t="str">
        <f>$E$12</f>
        <v>Formal Observation 2:</v>
      </c>
      <c r="F304" s="146" t="str">
        <f>IF(B302="","",IF(ISNA(VLOOKUP(B302,Tables!$BH$5:$BM$7,6,FALSE)),"",IF(VLOOKUP(B302,Tables!$BH$5:$BM$7,6,FALSE)="Not Applicable","",VLOOKUP(B302,Tables!$BH$5:$BM287,6,FALSE))))</f>
        <v/>
      </c>
      <c r="G304" s="148" t="s">
        <v>597</v>
      </c>
      <c r="H304" s="149" t="str">
        <f>IF(B302="","",IF(ISNA(VLOOKUP(B302,Tables!$BS$5:$BX$7,6,FALSE)),"",IF(VLOOKUP(B302,Tables!$BS$5:$BX$7,6,FALSE)="Not Applicable","",VLOOKUP(B302,Tables!$BS$5:$BX$7,6,FALSE))))</f>
        <v/>
      </c>
      <c r="I304" s="337"/>
      <c r="J304" s="338"/>
      <c r="K304" s="339"/>
      <c r="M304" s="352"/>
    </row>
    <row r="305" spans="1:13" x14ac:dyDescent="0.5">
      <c r="C305" s="312"/>
      <c r="D305" s="81"/>
      <c r="E305" s="147" t="str">
        <f>$E$13</f>
        <v>Formal Observation 3:</v>
      </c>
      <c r="F305" s="146" t="str">
        <f>IF(B302="","",IF(ISNA(VLOOKUP(B302,Tables!$BH$8:$BM$10,6,FALSE)),"",IF(VLOOKUP(B302,Tables!$BH$8:$BM$10,6,FALSE)="Not Applicable","",VLOOKUP(B302,Tables!$BH$8:$BM$10,6,FALSE))))</f>
        <v/>
      </c>
      <c r="G305" s="148" t="s">
        <v>594</v>
      </c>
      <c r="H305" s="149" t="str">
        <f>IF(B302="","",IF(ISNA(VLOOKUP(B302,Tables!$BS$8:$BX$10,6,FALSE)),"",IF(VLOOKUP(B302,Tables!$BS$8:$BX$10,6,FALSE)="Not Applicable","",VLOOKUP(B302,Tables!$BS$8:$BX$10,6,FALSE))))</f>
        <v/>
      </c>
      <c r="I305" s="340"/>
      <c r="J305" s="341"/>
      <c r="K305" s="342"/>
      <c r="M305" s="164"/>
    </row>
    <row r="306" spans="1:13" ht="3" customHeight="1" x14ac:dyDescent="0.5">
      <c r="C306" s="119"/>
      <c r="D306" s="120"/>
      <c r="E306" s="120"/>
      <c r="F306" s="120"/>
      <c r="G306" s="120"/>
      <c r="H306" s="120"/>
      <c r="I306" s="120"/>
      <c r="J306" s="120"/>
      <c r="K306" s="120"/>
      <c r="M306" s="73"/>
    </row>
    <row r="307" spans="1:13" ht="13.25" customHeight="1" x14ac:dyDescent="0.5">
      <c r="C307" s="316" t="s">
        <v>586</v>
      </c>
      <c r="D307" s="317"/>
      <c r="E307" s="317"/>
      <c r="F307" s="317"/>
      <c r="G307" s="317"/>
      <c r="H307" s="318"/>
      <c r="I307" s="83">
        <f>COUNTA(J267:J305)</f>
        <v>0</v>
      </c>
      <c r="J307" s="83"/>
      <c r="K307" s="83">
        <f>SUM(K267,K272,K277,K282,K287,K292,K297,K302)</f>
        <v>0</v>
      </c>
      <c r="M307" s="68"/>
    </row>
    <row r="308" spans="1:13" ht="13.25" customHeight="1" x14ac:dyDescent="0.5">
      <c r="C308" s="346" t="str">
        <f>CONCATENATE(C265," ","Rating Average")</f>
        <v>Professional Community for Teachers and Staff Rating Average</v>
      </c>
      <c r="D308" s="346"/>
      <c r="E308" s="346"/>
      <c r="F308" s="346"/>
      <c r="G308" s="346"/>
      <c r="H308" s="346"/>
      <c r="I308" s="121">
        <f>IFERROR(K307/I307,0)</f>
        <v>0</v>
      </c>
      <c r="J308" s="333" t="str">
        <f>IF(I307="","",IF(I308=0,"",IF(I308&gt;='Eval Info &amp; Rankings'!$F$39,"Excellent",IF(I308&gt;='Eval Info &amp; Rankings'!$F$40,"Proficient",IF(I308&gt;='Eval Info &amp; Rankings'!$F$41,"Needs Improvement",IF(I308&gt;=0,"Unsatisfactory",""))))))</f>
        <v/>
      </c>
      <c r="K308" s="333"/>
      <c r="M308" s="68"/>
    </row>
    <row r="309" spans="1:13" ht="3" customHeight="1" x14ac:dyDescent="0.5">
      <c r="C309" s="119"/>
      <c r="D309" s="120"/>
      <c r="E309" s="120"/>
      <c r="F309" s="120"/>
      <c r="G309" s="120"/>
      <c r="H309" s="120"/>
      <c r="I309" s="120"/>
      <c r="J309" s="120"/>
      <c r="K309" s="120"/>
      <c r="M309" s="73"/>
    </row>
    <row r="310" spans="1:13" ht="125" customHeight="1" x14ac:dyDescent="0.5">
      <c r="C310" s="209" t="s">
        <v>847</v>
      </c>
      <c r="D310" s="208"/>
      <c r="E310" s="307" t="s">
        <v>840</v>
      </c>
      <c r="F310" s="308"/>
      <c r="G310" s="308"/>
      <c r="H310" s="308"/>
      <c r="I310" s="308"/>
      <c r="J310" s="308"/>
      <c r="K310" s="309"/>
      <c r="M310" s="73"/>
    </row>
    <row r="311" spans="1:13" ht="3" customHeight="1" x14ac:dyDescent="0.5">
      <c r="C311" s="119"/>
      <c r="D311" s="120"/>
      <c r="E311" s="120"/>
      <c r="F311" s="120"/>
      <c r="G311" s="120"/>
      <c r="H311" s="120"/>
      <c r="I311" s="120"/>
      <c r="J311" s="120"/>
      <c r="K311" s="120"/>
      <c r="M311" s="73"/>
    </row>
    <row r="312" spans="1:13" ht="13.25" customHeight="1" x14ac:dyDescent="0.5">
      <c r="C312" s="304" t="s">
        <v>37</v>
      </c>
      <c r="D312" s="305"/>
      <c r="E312" s="305"/>
      <c r="F312" s="305"/>
      <c r="G312" s="305"/>
      <c r="H312" s="305"/>
      <c r="I312" s="305"/>
      <c r="J312" s="305"/>
      <c r="K312" s="306"/>
      <c r="M312" s="68"/>
    </row>
    <row r="313" spans="1:13" ht="26" x14ac:dyDescent="0.45">
      <c r="C313" s="74" t="s">
        <v>125</v>
      </c>
      <c r="D313" s="75" t="s">
        <v>616</v>
      </c>
      <c r="E313" s="357" t="s">
        <v>129</v>
      </c>
      <c r="F313" s="357"/>
      <c r="G313" s="357"/>
      <c r="H313" s="357"/>
      <c r="I313" s="74" t="s">
        <v>612</v>
      </c>
      <c r="J313" s="74" t="s">
        <v>588</v>
      </c>
      <c r="K313" s="74" t="s">
        <v>589</v>
      </c>
      <c r="M313" s="68"/>
    </row>
    <row r="314" spans="1:13" ht="31.25" customHeight="1" x14ac:dyDescent="0.5">
      <c r="A314" s="68" t="str">
        <f t="shared" si="4"/>
        <v>PSEL.VIII.A - Are approachable, accessible, and welcoming to fam</v>
      </c>
      <c r="B314" s="68" t="str">
        <f>LEFT(A314,50)</f>
        <v>PSEL.VIII.A - Are approachable, accessible, and we</v>
      </c>
      <c r="C314" s="310" t="s">
        <v>369</v>
      </c>
      <c r="D314" s="77" t="str">
        <f>LEFT(E314,240)</f>
        <v>Are approachable, accessible, and welcoming to families and members of the community.</v>
      </c>
      <c r="E314" s="313" t="s">
        <v>38</v>
      </c>
      <c r="F314" s="314"/>
      <c r="G314" s="314"/>
      <c r="H314" s="315"/>
      <c r="I314" s="78" t="str">
        <f>IF(C314="","",IF(VLOOKUP(C314,'Indicator Selection'!$C$7:$G$135,5,FALSE)="","",VLOOKUP(C314,'Indicator Selection'!$C$7:$G$135,5,FALSE)))</f>
        <v>No</v>
      </c>
      <c r="J314" s="222"/>
      <c r="K314" s="79" t="str">
        <f>IF(J314="","",IF(J314="Distinguished",4,IF(J314="Excellent",4,IF(J314="Proficient",3,IF(J314="Basic",2,IF(J314="Needs Improvement",2,IF(J314="Unsatisfactory",1,"NA")))))))</f>
        <v/>
      </c>
      <c r="M314" s="352" t="str">
        <f>IF(AND(I314="Yes",J314=""),"Select Rating",IF(I314="Yes","",IF(J314="Select Basic or Needs Improvement","Select Basic or Needs Improvement for Professional Practice Rating on worksheet titled Eval Info &amp; Rankings.",IF(J314="Select Distinguished or Excellent","Select Distinguished or Excellent for Professional Practice Rating on worksheet titled Eval Info &amp; Rankings.",IF(AND(I314="No",J314="Distinguished"),"Indicator not selected on indicator selection worksheet. Notify administrator that this indicator will be included.",IF(AND(I314="No",J314="Excellent"),"Indicator not selected on indicator selection worksheet. Notify administrator that this indicator will be included.",IF(AND(I314="No",J314="Proficient"),"Indicator not selected on indicator selection worksheet. Notify administrator that this indicator will be included.",IF(AND(I314="No",J314="Basic"),"Indicator not selected on indicator selection worksheet. Notify administrator that this indicator will be included.",IF(AND(I314="No",J314="Needs Improvement"),"Indicator not selected on indicator selection worksheet. Notify administrator that this indicator will be included.",IF(AND(I314="No",J314="Unsatisfactory"),"Indicator not selected on indicator selection worksheet. Notify administrator that this indicator will be included.",IF(AND(I314="Yes",J314=""),"Select Rating",IF(J314="Not Applicable","",IF((ISNUMBER(SEARCH("Excellent",F315))),"Indicator not selected on indicator selection worksheet. Notify administrator that this indicator will be included.",IF((ISNUMBER(SEARCH("Distinguished",F315))),"Indicator not selected on indicator selection worksheet. Notify administrator that this indicator will be included.",IF((ISNUMBER(SEARCH("Proficient",F315))),"Indicator not selected on indicator selection worksheet. Notify administrator that this indicator will be included.",IF((ISNUMBER(SEARCH("Basic",F315))),"Indicator not selected on indicator selection worksheet. Notify administrator that this indicator will be included.",IF((ISNUMBER(SEARCH("Needs Improvement",F315))),"Indicator not selected on indicator selection worksheet. Notify administrator that this indicator will be included.",IF((ISNUMBER(SEARCH("Unsatisfactory",F315))),"Indicator not selected on indicator selection worksheet. Notify administrator that this indicator will be included.",IF((ISNUMBER(SEARCH("Excellent",F316))),"Indicator not selected on indicator selection worksheet. Notify administrator that this indicator will be included.",IF((ISNUMBER(SEARCH("Distinguished",F316))),"Indicator not selected on indicator selection worksheet. Notify administrator that this indicator will be included.",IF((ISNUMBER(SEARCH("Proficient",F316))),"Indicator not selected on indicator selection worksheet. Notify administrator that this indicator will be included.",IF((ISNUMBER(SEARCH("Basic",F316))),"Indicator not selected on indicator selection worksheet. Notify administrator that this indicator will be included.",IF((ISNUMBER(SEARCH("Needs Improvement",F316))),"Indicator not selected on indicator selection worksheet. Notify administrator that this indicator will be included.",IF((ISNUMBER(SEARCH("Unsatisfactory",F316))),"Indicator not selected on indicator selection worksheet. Notify administrator that this indicator will be included.",IF((ISNUMBER(SEARCH("Excellent",F317))),"Indicator not selected on indicator selection worksheet. Notify administrator that this indicator will be included.",IF((ISNUMBER(SEARCH("Distinguished",F317))),"Indicator not selected on indicator selection worksheet. Notify administrator that this indicator will be included.",IF((ISNUMBER(SEARCH("Proficient",F317))),"Indicator not selected on indicator selection worksheet. Notify administrator that this indicator will be included.",IF((ISNUMBER(SEARCH("Basic",F317))),"Indicator not selected on indicator selection worksheet. Notify administrator that this indicator will be included.",IF((ISNUMBER(SEARCH("Needs Improvement",F461))),"Indicator not selected on indicator selection worksheet. Notify administrator that this indicator will be included.",IF((ISNUMBER(SEARCH("Unsatisfactory",F317))),"Indicator not selected on indicator selection worksheet. Notify administrator that this indicator will be included.",IF((ISNUMBER(SEARCH("Excellent",H315))),"Indicator not selected on indicator selection worksheet. Notify administrator that this indicator will be included.",IF((ISNUMBER(SEARCH("Distinguished",H315))),"Indicator not selected on indicator selection worksheet. Notify administrator that this indicator will be included.",IF((ISNUMBER(SEARCH("Proficient",H315))),"Indicator not selected on indicator selection worksheet. Notify administrator that this indicator will be included.",IF((ISNUMBER(SEARCH("Basic",H315))),"Indicator not selected on indicator selection worksheet. Notify administrator that this indicator will be included.",IF((ISNUMBER(SEARCH("Needs Improvement",H315))),"Indicator not selected on indicator selection worksheet. Notify administrator that this indicator will be included.",IF((ISNUMBER(SEARCH("Unsatisfactory",H315))),"Indicator not selected on indicator selection worksheet. Notify administrator that this indicator will be included.",IF((ISNUMBER(SEARCH("Excellent",H316))),"Indicator not selected on indicator selection worksheet. Notify administrator that this indicator will be included.",IF((ISNUMBER(SEARCH("Distinguished",H316))),"Indicator not selected on indicator selection worksheet. Notify administrator that this indicator will be included.",IF((ISNUMBER(SEARCH("Proficient",H316))),"Indicator not selected on indicator selection worksheet. Notify administrator that this indicator will be included.",IF((ISNUMBER(SEARCH("Basic",H316))),"Indicator not selected on indicator selection worksheet. Notify administrator that this indicator will be included.",IF((ISNUMBER(SEARCH("Needs Improvement",H316))),"Indicator not selected on indicator selection worksheet. Notify administrator that this indicator will be included.",IF((ISNUMBER(SEARCH("Unsatisfactory",H316))),"Indicator not selected on indicator selection worksheet. Notify administrator that this indicator will be included.",IF((ISNUMBER(SEARCH("Proficient",H317))),"Indicator not selected on indicator selection worksheet. Notify administrator that this indicator will be included.",IF((ISNUMBER(SEARCH("Basic",H317))),"Indicator not selected on indicator selection worksheet. Notify administrator that this indicator will be included.",IF((ISNUMBER(SEARCH("Needs Improvement",H317))),"Indicator not selected on indicator selection worksheet. Notify administrator that this indicator will be included.",IF((ISNUMBER(SEARCH("Unsatisfactory",H317))),"Indicator not selected on indicator selection worksheet. Notify administrator that this indicator will be included.",""))))))))))))))))))))))))))))))))))))))))))))))</f>
        <v/>
      </c>
    </row>
    <row r="315" spans="1:13" x14ac:dyDescent="0.5">
      <c r="C315" s="311"/>
      <c r="D315" s="80"/>
      <c r="E315" s="147" t="str">
        <f>$E$11</f>
        <v>Formal Observation 1:</v>
      </c>
      <c r="F315" s="146" t="str">
        <f>IF(B314="","",IF(ISNA(VLOOKUP(B314,Tables!$BH$2:$BM$4,6,FALSE)),"",IF(VLOOKUP(B314,Tables!$BH$2:$BM$4,6,FALSE)="Not Applicable","",VLOOKUP(B314,Tables!$BH$2:$BM$4,6,FALSE))))</f>
        <v/>
      </c>
      <c r="G315" s="148" t="s">
        <v>596</v>
      </c>
      <c r="H315" s="149" t="str">
        <f>IF(B314="","",IF(ISNA(VLOOKUP(B314,Tables!$BS$2:$BX$4,6,FALSE)),"",IF(VLOOKUP(B314,Tables!$BS$2:$BX$4,6,FALSE)="Not Applicable","",VLOOKUP(B314,Tables!$BS$2:$BX$4,6,FALSE))))</f>
        <v/>
      </c>
      <c r="I315" s="334"/>
      <c r="J315" s="335"/>
      <c r="K315" s="336"/>
      <c r="M315" s="352"/>
    </row>
    <row r="316" spans="1:13" x14ac:dyDescent="0.5">
      <c r="C316" s="311"/>
      <c r="D316" s="80"/>
      <c r="E316" s="147" t="str">
        <f>$E$12</f>
        <v>Formal Observation 2:</v>
      </c>
      <c r="F316" s="146" t="str">
        <f>IF(B314="","",IF(ISNA(VLOOKUP(B314,Tables!$BH$5:$BM$7,6,FALSE)),"",IF(VLOOKUP(B314,Tables!$BH$5:$BM$7,6,FALSE)="Not Applicable","",VLOOKUP(B314,Tables!$BH$5:$BM297,6,FALSE))))</f>
        <v/>
      </c>
      <c r="G316" s="148" t="s">
        <v>597</v>
      </c>
      <c r="H316" s="149" t="str">
        <f>IF(B314="","",IF(ISNA(VLOOKUP(B314,Tables!$BS$5:$BX$7,6,FALSE)),"",IF(VLOOKUP(B314,Tables!$BS$5:$BX$7,6,FALSE)="Not Applicable","",VLOOKUP(B314,Tables!$BS$5:$BX$7,6,FALSE))))</f>
        <v/>
      </c>
      <c r="I316" s="337"/>
      <c r="J316" s="338"/>
      <c r="K316" s="339"/>
      <c r="M316" s="352"/>
    </row>
    <row r="317" spans="1:13" x14ac:dyDescent="0.5">
      <c r="C317" s="312"/>
      <c r="D317" s="81"/>
      <c r="E317" s="147" t="str">
        <f>$E$13</f>
        <v>Formal Observation 3:</v>
      </c>
      <c r="F317" s="146" t="str">
        <f>IF(B314="","",IF(ISNA(VLOOKUP(B314,Tables!$BH$8:$BM$10,6,FALSE)),"",IF(VLOOKUP(B314,Tables!$BH$8:$BM$10,6,FALSE)="Not Applicable","",VLOOKUP(B314,Tables!$BH$8:$BM$10,6,FALSE))))</f>
        <v/>
      </c>
      <c r="G317" s="148" t="s">
        <v>594</v>
      </c>
      <c r="H317" s="149" t="str">
        <f>IF(B314="","",IF(ISNA(VLOOKUP(B314,Tables!$BS$8:$BX$10,6,FALSE)),"",IF(VLOOKUP(B314,Tables!$BS$8:$BX$10,6,FALSE)="Not Applicable","",VLOOKUP(B314,Tables!$BS$8:$BX$10,6,FALSE))))</f>
        <v/>
      </c>
      <c r="I317" s="340"/>
      <c r="J317" s="341"/>
      <c r="K317" s="342"/>
      <c r="M317" s="164"/>
    </row>
    <row r="318" spans="1:13" ht="3" customHeight="1" x14ac:dyDescent="0.5">
      <c r="C318" s="119"/>
      <c r="D318" s="120"/>
      <c r="E318" s="120"/>
      <c r="F318" s="120"/>
      <c r="G318" s="120"/>
      <c r="H318" s="120"/>
      <c r="I318" s="120"/>
      <c r="J318" s="120"/>
      <c r="K318" s="120"/>
      <c r="M318" s="73"/>
    </row>
    <row r="319" spans="1:13" ht="31.25" customHeight="1" x14ac:dyDescent="0.5">
      <c r="A319" s="68" t="str">
        <f t="shared" si="4"/>
        <v>PSEL.VIII.B - Create and sustain positive, collaborative, and pr</v>
      </c>
      <c r="B319" s="68" t="str">
        <f>LEFT(A319,50)</f>
        <v>PSEL.VIII.B - Create and sustain positive, collabo</v>
      </c>
      <c r="C319" s="310" t="s">
        <v>370</v>
      </c>
      <c r="D319" s="77" t="str">
        <f>LEFT(E319,240)</f>
        <v>Create and sustain positive, collaborative, and productive relationships with families and the community for the benefit of students.</v>
      </c>
      <c r="E319" s="313" t="s">
        <v>100</v>
      </c>
      <c r="F319" s="314"/>
      <c r="G319" s="314"/>
      <c r="H319" s="315"/>
      <c r="I319" s="78" t="str">
        <f>IF(C319="","",IF(VLOOKUP(C319,'Indicator Selection'!$C$7:$G$135,5,FALSE)="","",VLOOKUP(C319,'Indicator Selection'!$C$7:$G$135,5,FALSE)))</f>
        <v>No</v>
      </c>
      <c r="J319" s="222"/>
      <c r="K319" s="79" t="str">
        <f>IF(J319="","",IF(J319="Distinguished",4,IF(J319="Excellent",4,IF(J319="Proficient",3,IF(J319="Basic",2,IF(J319="Needs Improvement",2,IF(J319="Unsatisfactory",1,"NA")))))))</f>
        <v/>
      </c>
      <c r="M319" s="352" t="str">
        <f>IF(AND(I319="Yes",J319=""),"Select Rating",IF(I319="Yes","",IF(J319="Select Basic or Needs Improvement","Select Basic or Needs Improvement for Professional Practice Rating on worksheet titled Eval Info &amp; Rankings.",IF(J319="Select Distinguished or Excellent","Select Distinguished or Excellent for Professional Practice Rating on worksheet titled Eval Info &amp; Rankings.",IF(AND(I319="No",J319="Distinguished"),"Indicator not selected on indicator selection worksheet. Notify administrator that this indicator will be included.",IF(AND(I319="No",J319="Excellent"),"Indicator not selected on indicator selection worksheet. Notify administrator that this indicator will be included.",IF(AND(I319="No",J319="Proficient"),"Indicator not selected on indicator selection worksheet. Notify administrator that this indicator will be included.",IF(AND(I319="No",J319="Basic"),"Indicator not selected on indicator selection worksheet. Notify administrator that this indicator will be included.",IF(AND(I319="No",J319="Needs Improvement"),"Indicator not selected on indicator selection worksheet. Notify administrator that this indicator will be included.",IF(AND(I319="No",J319="Unsatisfactory"),"Indicator not selected on indicator selection worksheet. Notify administrator that this indicator will be included.",IF(AND(I319="Yes",J319=""),"Select Rating",IF(J319="Not Applicable","",IF((ISNUMBER(SEARCH("Excellent",F320))),"Indicator not selected on indicator selection worksheet. Notify administrator that this indicator will be included.",IF((ISNUMBER(SEARCH("Distinguished",F320))),"Indicator not selected on indicator selection worksheet. Notify administrator that this indicator will be included.",IF((ISNUMBER(SEARCH("Proficient",F320))),"Indicator not selected on indicator selection worksheet. Notify administrator that this indicator will be included.",IF((ISNUMBER(SEARCH("Basic",F320))),"Indicator not selected on indicator selection worksheet. Notify administrator that this indicator will be included.",IF((ISNUMBER(SEARCH("Needs Improvement",F320))),"Indicator not selected on indicator selection worksheet. Notify administrator that this indicator will be included.",IF((ISNUMBER(SEARCH("Unsatisfactory",F320))),"Indicator not selected on indicator selection worksheet. Notify administrator that this indicator will be included.",IF((ISNUMBER(SEARCH("Excellent",F321))),"Indicator not selected on indicator selection worksheet. Notify administrator that this indicator will be included.",IF((ISNUMBER(SEARCH("Distinguished",F321))),"Indicator not selected on indicator selection worksheet. Notify administrator that this indicator will be included.",IF((ISNUMBER(SEARCH("Proficient",F321))),"Indicator not selected on indicator selection worksheet. Notify administrator that this indicator will be included.",IF((ISNUMBER(SEARCH("Basic",F321))),"Indicator not selected on indicator selection worksheet. Notify administrator that this indicator will be included.",IF((ISNUMBER(SEARCH("Needs Improvement",F321))),"Indicator not selected on indicator selection worksheet. Notify administrator that this indicator will be included.",IF((ISNUMBER(SEARCH("Unsatisfactory",F321))),"Indicator not selected on indicator selection worksheet. Notify administrator that this indicator will be included.",IF((ISNUMBER(SEARCH("Excellent",F322))),"Indicator not selected on indicator selection worksheet. Notify administrator that this indicator will be included.",IF((ISNUMBER(SEARCH("Distinguished",F322))),"Indicator not selected on indicator selection worksheet. Notify administrator that this indicator will be included.",IF((ISNUMBER(SEARCH("Proficient",F322))),"Indicator not selected on indicator selection worksheet. Notify administrator that this indicator will be included.",IF((ISNUMBER(SEARCH("Basic",F322))),"Indicator not selected on indicator selection worksheet. Notify administrator that this indicator will be included.",IF((ISNUMBER(SEARCH("Needs Improvement",F466))),"Indicator not selected on indicator selection worksheet. Notify administrator that this indicator will be included.",IF((ISNUMBER(SEARCH("Unsatisfactory",F322))),"Indicator not selected on indicator selection worksheet. Notify administrator that this indicator will be included.",IF((ISNUMBER(SEARCH("Excellent",H320))),"Indicator not selected on indicator selection worksheet. Notify administrator that this indicator will be included.",IF((ISNUMBER(SEARCH("Distinguished",H320))),"Indicator not selected on indicator selection worksheet. Notify administrator that this indicator will be included.",IF((ISNUMBER(SEARCH("Proficient",H320))),"Indicator not selected on indicator selection worksheet. Notify administrator that this indicator will be included.",IF((ISNUMBER(SEARCH("Basic",H320))),"Indicator not selected on indicator selection worksheet. Notify administrator that this indicator will be included.",IF((ISNUMBER(SEARCH("Needs Improvement",H320))),"Indicator not selected on indicator selection worksheet. Notify administrator that this indicator will be included.",IF((ISNUMBER(SEARCH("Unsatisfactory",H320))),"Indicator not selected on indicator selection worksheet. Notify administrator that this indicator will be included.",IF((ISNUMBER(SEARCH("Excellent",H321))),"Indicator not selected on indicator selection worksheet. Notify administrator that this indicator will be included.",IF((ISNUMBER(SEARCH("Distinguished",H321))),"Indicator not selected on indicator selection worksheet. Notify administrator that this indicator will be included.",IF((ISNUMBER(SEARCH("Proficient",H321))),"Indicator not selected on indicator selection worksheet. Notify administrator that this indicator will be included.",IF((ISNUMBER(SEARCH("Basic",H321))),"Indicator not selected on indicator selection worksheet. Notify administrator that this indicator will be included.",IF((ISNUMBER(SEARCH("Needs Improvement",H321))),"Indicator not selected on indicator selection worksheet. Notify administrator that this indicator will be included.",IF((ISNUMBER(SEARCH("Unsatisfactory",H321))),"Indicator not selected on indicator selection worksheet. Notify administrator that this indicator will be included.",IF((ISNUMBER(SEARCH("Proficient",H322))),"Indicator not selected on indicator selection worksheet. Notify administrator that this indicator will be included.",IF((ISNUMBER(SEARCH("Basic",H322))),"Indicator not selected on indicator selection worksheet. Notify administrator that this indicator will be included.",IF((ISNUMBER(SEARCH("Needs Improvement",H322))),"Indicator not selected on indicator selection worksheet. Notify administrator that this indicator will be included.",IF((ISNUMBER(SEARCH("Unsatisfactory",H322))),"Indicator not selected on indicator selection worksheet. Notify administrator that this indicator will be included.",""))))))))))))))))))))))))))))))))))))))))))))))</f>
        <v/>
      </c>
    </row>
    <row r="320" spans="1:13" x14ac:dyDescent="0.5">
      <c r="C320" s="311"/>
      <c r="D320" s="80"/>
      <c r="E320" s="147" t="str">
        <f>$E$11</f>
        <v>Formal Observation 1:</v>
      </c>
      <c r="F320" s="146" t="str">
        <f>IF(B319="","",IF(ISNA(VLOOKUP(B319,Tables!$BH$2:$BM$4,6,FALSE)),"",IF(VLOOKUP(B319,Tables!$BH$2:$BM$4,6,FALSE)="Not Applicable","",VLOOKUP(B319,Tables!$BH$2:$BM$4,6,FALSE))))</f>
        <v/>
      </c>
      <c r="G320" s="148" t="s">
        <v>596</v>
      </c>
      <c r="H320" s="149" t="str">
        <f>IF(B319="","",IF(ISNA(VLOOKUP(B319,Tables!$BS$2:$BX$4,6,FALSE)),"",IF(VLOOKUP(B319,Tables!$BS$2:$BX$4,6,FALSE)="Not Applicable","",VLOOKUP(B319,Tables!$BS$2:$BX$4,6,FALSE))))</f>
        <v/>
      </c>
      <c r="I320" s="334"/>
      <c r="J320" s="335"/>
      <c r="K320" s="336"/>
      <c r="M320" s="352"/>
    </row>
    <row r="321" spans="1:13" x14ac:dyDescent="0.5">
      <c r="C321" s="311"/>
      <c r="D321" s="80"/>
      <c r="E321" s="147" t="str">
        <f>$E$12</f>
        <v>Formal Observation 2:</v>
      </c>
      <c r="F321" s="146" t="str">
        <f>IF(B319="","",IF(ISNA(VLOOKUP(B319,Tables!$BH$5:$BM$7,6,FALSE)),"",IF(VLOOKUP(B319,Tables!$BH$5:$BM$7,6,FALSE)="Not Applicable","",VLOOKUP(B319,Tables!$BH$5:$BM302,6,FALSE))))</f>
        <v/>
      </c>
      <c r="G321" s="148" t="s">
        <v>597</v>
      </c>
      <c r="H321" s="149" t="str">
        <f>IF(B319="","",IF(ISNA(VLOOKUP(B319,Tables!$BS$5:$BX$7,6,FALSE)),"",IF(VLOOKUP(B319,Tables!$BS$5:$BX$7,6,FALSE)="Not Applicable","",VLOOKUP(B319,Tables!$BS$5:$BX$7,6,FALSE))))</f>
        <v/>
      </c>
      <c r="I321" s="337"/>
      <c r="J321" s="338"/>
      <c r="K321" s="339"/>
      <c r="M321" s="352"/>
    </row>
    <row r="322" spans="1:13" x14ac:dyDescent="0.5">
      <c r="C322" s="312"/>
      <c r="D322" s="81"/>
      <c r="E322" s="147" t="str">
        <f>$E$13</f>
        <v>Formal Observation 3:</v>
      </c>
      <c r="F322" s="146" t="str">
        <f>IF(B319="","",IF(ISNA(VLOOKUP(B319,Tables!$BH$8:$BM$10,6,FALSE)),"",IF(VLOOKUP(B319,Tables!$BH$8:$BM$10,6,FALSE)="Not Applicable","",VLOOKUP(B319,Tables!$BH$8:$BM$10,6,FALSE))))</f>
        <v/>
      </c>
      <c r="G322" s="148" t="s">
        <v>594</v>
      </c>
      <c r="H322" s="149" t="str">
        <f>IF(B319="","",IF(ISNA(VLOOKUP(B319,Tables!$BS$8:$BX$10,6,FALSE)),"",IF(VLOOKUP(B319,Tables!$BS$8:$BX$10,6,FALSE)="Not Applicable","",VLOOKUP(B319,Tables!$BS$8:$BX$10,6,FALSE))))</f>
        <v/>
      </c>
      <c r="I322" s="340"/>
      <c r="J322" s="341"/>
      <c r="K322" s="342"/>
      <c r="M322" s="164"/>
    </row>
    <row r="323" spans="1:13" ht="3" customHeight="1" x14ac:dyDescent="0.5">
      <c r="C323" s="119"/>
      <c r="D323" s="120"/>
      <c r="E323" s="120"/>
      <c r="F323" s="120"/>
      <c r="G323" s="120"/>
      <c r="H323" s="120"/>
      <c r="I323" s="120"/>
      <c r="J323" s="120"/>
      <c r="K323" s="120"/>
      <c r="M323" s="73"/>
    </row>
    <row r="324" spans="1:13" ht="47" customHeight="1" x14ac:dyDescent="0.5">
      <c r="A324" s="68" t="str">
        <f t="shared" si="4"/>
        <v>PSEL.VIII.C - Engage in regular and open two-way communication w</v>
      </c>
      <c r="B324" s="68" t="str">
        <f>LEFT(A324,50)</f>
        <v>PSEL.VIII.C - Engage in regular and open two-way c</v>
      </c>
      <c r="C324" s="310" t="s">
        <v>371</v>
      </c>
      <c r="D324" s="77" t="str">
        <f>LEFT(E324,240)</f>
        <v>Engage in regular and open two-way communication with families and the community about the school, students, needs, problems, and accomplishments.</v>
      </c>
      <c r="E324" s="313" t="s">
        <v>101</v>
      </c>
      <c r="F324" s="314"/>
      <c r="G324" s="314"/>
      <c r="H324" s="315"/>
      <c r="I324" s="78" t="str">
        <f>IF(C324="","",IF(VLOOKUP(C324,'Indicator Selection'!$C$7:$G$135,5,FALSE)="","",VLOOKUP(C324,'Indicator Selection'!$C$7:$G$135,5,FALSE)))</f>
        <v>No</v>
      </c>
      <c r="J324" s="222"/>
      <c r="K324" s="79" t="str">
        <f>IF(J324="","",IF(J324="Distinguished",4,IF(J324="Excellent",4,IF(J324="Proficient",3,IF(J324="Basic",2,IF(J324="Needs Improvement",2,IF(J324="Unsatisfactory",1,"NA")))))))</f>
        <v/>
      </c>
      <c r="M324" s="352" t="str">
        <f>IF(AND(I324="Yes",J324=""),"Select Rating",IF(I324="Yes","",IF(J324="Select Basic or Needs Improvement","Select Basic or Needs Improvement for Professional Practice Rating on worksheet titled Eval Info &amp; Rankings.",IF(J324="Select Distinguished or Excellent","Select Distinguished or Excellent for Professional Practice Rating on worksheet titled Eval Info &amp; Rankings.",IF(AND(I324="No",J324="Distinguished"),"Indicator not selected on indicator selection worksheet. Notify administrator that this indicator will be included.",IF(AND(I324="No",J324="Excellent"),"Indicator not selected on indicator selection worksheet. Notify administrator that this indicator will be included.",IF(AND(I324="No",J324="Proficient"),"Indicator not selected on indicator selection worksheet. Notify administrator that this indicator will be included.",IF(AND(I324="No",J324="Basic"),"Indicator not selected on indicator selection worksheet. Notify administrator that this indicator will be included.",IF(AND(I324="No",J324="Needs Improvement"),"Indicator not selected on indicator selection worksheet. Notify administrator that this indicator will be included.",IF(AND(I324="No",J324="Unsatisfactory"),"Indicator not selected on indicator selection worksheet. Notify administrator that this indicator will be included.",IF(AND(I324="Yes",J324=""),"Select Rating",IF(J324="Not Applicable","",IF((ISNUMBER(SEARCH("Excellent",F325))),"Indicator not selected on indicator selection worksheet. Notify administrator that this indicator will be included.",IF((ISNUMBER(SEARCH("Distinguished",F325))),"Indicator not selected on indicator selection worksheet. Notify administrator that this indicator will be included.",IF((ISNUMBER(SEARCH("Proficient",F325))),"Indicator not selected on indicator selection worksheet. Notify administrator that this indicator will be included.",IF((ISNUMBER(SEARCH("Basic",F325))),"Indicator not selected on indicator selection worksheet. Notify administrator that this indicator will be included.",IF((ISNUMBER(SEARCH("Needs Improvement",F325))),"Indicator not selected on indicator selection worksheet. Notify administrator that this indicator will be included.",IF((ISNUMBER(SEARCH("Unsatisfactory",F325))),"Indicator not selected on indicator selection worksheet. Notify administrator that this indicator will be included.",IF((ISNUMBER(SEARCH("Excellent",F326))),"Indicator not selected on indicator selection worksheet. Notify administrator that this indicator will be included.",IF((ISNUMBER(SEARCH("Distinguished",F326))),"Indicator not selected on indicator selection worksheet. Notify administrator that this indicator will be included.",IF((ISNUMBER(SEARCH("Proficient",F326))),"Indicator not selected on indicator selection worksheet. Notify administrator that this indicator will be included.",IF((ISNUMBER(SEARCH("Basic",F326))),"Indicator not selected on indicator selection worksheet. Notify administrator that this indicator will be included.",IF((ISNUMBER(SEARCH("Needs Improvement",F326))),"Indicator not selected on indicator selection worksheet. Notify administrator that this indicator will be included.",IF((ISNUMBER(SEARCH("Unsatisfactory",F326))),"Indicator not selected on indicator selection worksheet. Notify administrator that this indicator will be included.",IF((ISNUMBER(SEARCH("Excellent",F327))),"Indicator not selected on indicator selection worksheet. Notify administrator that this indicator will be included.",IF((ISNUMBER(SEARCH("Distinguished",F327))),"Indicator not selected on indicator selection worksheet. Notify administrator that this indicator will be included.",IF((ISNUMBER(SEARCH("Proficient",F327))),"Indicator not selected on indicator selection worksheet. Notify administrator that this indicator will be included.",IF((ISNUMBER(SEARCH("Basic",F327))),"Indicator not selected on indicator selection worksheet. Notify administrator that this indicator will be included.",IF((ISNUMBER(SEARCH("Needs Improvement",F471))),"Indicator not selected on indicator selection worksheet. Notify administrator that this indicator will be included.",IF((ISNUMBER(SEARCH("Unsatisfactory",F327))),"Indicator not selected on indicator selection worksheet. Notify administrator that this indicator will be included.",IF((ISNUMBER(SEARCH("Excellent",H325))),"Indicator not selected on indicator selection worksheet. Notify administrator that this indicator will be included.",IF((ISNUMBER(SEARCH("Distinguished",H325))),"Indicator not selected on indicator selection worksheet. Notify administrator that this indicator will be included.",IF((ISNUMBER(SEARCH("Proficient",H325))),"Indicator not selected on indicator selection worksheet. Notify administrator that this indicator will be included.",IF((ISNUMBER(SEARCH("Basic",H325))),"Indicator not selected on indicator selection worksheet. Notify administrator that this indicator will be included.",IF((ISNUMBER(SEARCH("Needs Improvement",H325))),"Indicator not selected on indicator selection worksheet. Notify administrator that this indicator will be included.",IF((ISNUMBER(SEARCH("Unsatisfactory",H325))),"Indicator not selected on indicator selection worksheet. Notify administrator that this indicator will be included.",IF((ISNUMBER(SEARCH("Excellent",H326))),"Indicator not selected on indicator selection worksheet. Notify administrator that this indicator will be included.",IF((ISNUMBER(SEARCH("Distinguished",H326))),"Indicator not selected on indicator selection worksheet. Notify administrator that this indicator will be included.",IF((ISNUMBER(SEARCH("Proficient",H326))),"Indicator not selected on indicator selection worksheet. Notify administrator that this indicator will be included.",IF((ISNUMBER(SEARCH("Basic",H326))),"Indicator not selected on indicator selection worksheet. Notify administrator that this indicator will be included.",IF((ISNUMBER(SEARCH("Needs Improvement",H326))),"Indicator not selected on indicator selection worksheet. Notify administrator that this indicator will be included.",IF((ISNUMBER(SEARCH("Unsatisfactory",H326))),"Indicator not selected on indicator selection worksheet. Notify administrator that this indicator will be included.",IF((ISNUMBER(SEARCH("Proficient",H327))),"Indicator not selected on indicator selection worksheet. Notify administrator that this indicator will be included.",IF((ISNUMBER(SEARCH("Basic",H327))),"Indicator not selected on indicator selection worksheet. Notify administrator that this indicator will be included.",IF((ISNUMBER(SEARCH("Needs Improvement",H327))),"Indicator not selected on indicator selection worksheet. Notify administrator that this indicator will be included.",IF((ISNUMBER(SEARCH("Unsatisfactory",H327))),"Indicator not selected on indicator selection worksheet. Notify administrator that this indicator will be included.",""))))))))))))))))))))))))))))))))))))))))))))))</f>
        <v/>
      </c>
    </row>
    <row r="325" spans="1:13" x14ac:dyDescent="0.5">
      <c r="C325" s="311"/>
      <c r="D325" s="80"/>
      <c r="E325" s="147" t="str">
        <f>$E$11</f>
        <v>Formal Observation 1:</v>
      </c>
      <c r="F325" s="146" t="str">
        <f>IF(B324="","",IF(ISNA(VLOOKUP(B324,Tables!$BH$2:$BM$4,6,FALSE)),"",IF(VLOOKUP(B324,Tables!$BH$2:$BM$4,6,FALSE)="Not Applicable","",VLOOKUP(B324,Tables!$BH$2:$BM$4,6,FALSE))))</f>
        <v/>
      </c>
      <c r="G325" s="148" t="s">
        <v>596</v>
      </c>
      <c r="H325" s="149" t="str">
        <f>IF(B324="","",IF(ISNA(VLOOKUP(B324,Tables!$BS$2:$BX$4,6,FALSE)),"",IF(VLOOKUP(B324,Tables!$BS$2:$BX$4,6,FALSE)="Not Applicable","",VLOOKUP(B324,Tables!$BS$2:$BX$4,6,FALSE))))</f>
        <v/>
      </c>
      <c r="I325" s="334"/>
      <c r="J325" s="335"/>
      <c r="K325" s="336"/>
      <c r="M325" s="352"/>
    </row>
    <row r="326" spans="1:13" x14ac:dyDescent="0.5">
      <c r="C326" s="311"/>
      <c r="D326" s="80"/>
      <c r="E326" s="147" t="str">
        <f>$E$12</f>
        <v>Formal Observation 2:</v>
      </c>
      <c r="F326" s="146" t="str">
        <f>IF(B324="","",IF(ISNA(VLOOKUP(B324,Tables!$BH$5:$BM$7,6,FALSE)),"",IF(VLOOKUP(B324,Tables!$BH$5:$BM$7,6,FALSE)="Not Applicable","",VLOOKUP(B324,Tables!$BH$5:$BM307,6,FALSE))))</f>
        <v/>
      </c>
      <c r="G326" s="148" t="s">
        <v>597</v>
      </c>
      <c r="H326" s="149" t="str">
        <f>IF(B324="","",IF(ISNA(VLOOKUP(B324,Tables!$BS$5:$BX$7,6,FALSE)),"",IF(VLOOKUP(B324,Tables!$BS$5:$BX$7,6,FALSE)="Not Applicable","",VLOOKUP(B324,Tables!$BS$5:$BX$7,6,FALSE))))</f>
        <v/>
      </c>
      <c r="I326" s="337"/>
      <c r="J326" s="338"/>
      <c r="K326" s="339"/>
      <c r="M326" s="352"/>
    </row>
    <row r="327" spans="1:13" x14ac:dyDescent="0.5">
      <c r="C327" s="312"/>
      <c r="D327" s="81"/>
      <c r="E327" s="147" t="str">
        <f>$E$13</f>
        <v>Formal Observation 3:</v>
      </c>
      <c r="F327" s="146" t="str">
        <f>IF(B324="","",IF(ISNA(VLOOKUP(B324,Tables!$BH$8:$BM$10,6,FALSE)),"",IF(VLOOKUP(B324,Tables!$BH$8:$BM$10,6,FALSE)="Not Applicable","",VLOOKUP(B324,Tables!$BH$8:$BM$10,6,FALSE))))</f>
        <v/>
      </c>
      <c r="G327" s="148" t="s">
        <v>594</v>
      </c>
      <c r="H327" s="149" t="str">
        <f>IF(B324="","",IF(ISNA(VLOOKUP(B324,Tables!$BS$8:$BX$10,6,FALSE)),"",IF(VLOOKUP(B324,Tables!$BS$8:$BX$10,6,FALSE)="Not Applicable","",VLOOKUP(B324,Tables!$BS$8:$BX$10,6,FALSE))))</f>
        <v/>
      </c>
      <c r="I327" s="340"/>
      <c r="J327" s="341"/>
      <c r="K327" s="342"/>
      <c r="M327" s="164"/>
    </row>
    <row r="328" spans="1:13" ht="3" customHeight="1" x14ac:dyDescent="0.5">
      <c r="C328" s="119"/>
      <c r="D328" s="120"/>
      <c r="E328" s="120"/>
      <c r="F328" s="120"/>
      <c r="G328" s="120"/>
      <c r="H328" s="120"/>
      <c r="I328" s="120"/>
      <c r="J328" s="120"/>
      <c r="K328" s="120"/>
      <c r="M328" s="73"/>
    </row>
    <row r="329" spans="1:13" ht="31.25" customHeight="1" x14ac:dyDescent="0.5">
      <c r="A329" s="68" t="str">
        <f t="shared" si="4"/>
        <v>PSEL.VIII.D - Maintain a presence in the community to understand</v>
      </c>
      <c r="B329" s="68" t="str">
        <f>LEFT(A329,50)</f>
        <v>PSEL.VIII.D - Maintain a presence in the community</v>
      </c>
      <c r="C329" s="310" t="s">
        <v>372</v>
      </c>
      <c r="D329" s="77" t="str">
        <f>LEFT(E329,240)</f>
        <v>Maintain a presence in the community to understand its strengths and needs, develop productive relationships, and engage its resources for the school.</v>
      </c>
      <c r="E329" s="313" t="s">
        <v>102</v>
      </c>
      <c r="F329" s="314"/>
      <c r="G329" s="314"/>
      <c r="H329" s="315"/>
      <c r="I329" s="78" t="str">
        <f>IF(C329="","",IF(VLOOKUP(C329,'Indicator Selection'!$C$7:$G$135,5,FALSE)="","",VLOOKUP(C329,'Indicator Selection'!$C$7:$G$135,5,FALSE)))</f>
        <v>No</v>
      </c>
      <c r="J329" s="222"/>
      <c r="K329" s="79" t="str">
        <f>IF(J329="","",IF(J329="Distinguished",4,IF(J329="Excellent",4,IF(J329="Proficient",3,IF(J329="Basic",2,IF(J329="Needs Improvement",2,IF(J329="Unsatisfactory",1,"NA")))))))</f>
        <v/>
      </c>
      <c r="M329" s="352" t="str">
        <f>IF(AND(I329="Yes",J329=""),"Select Rating",IF(I329="Yes","",IF(J329="Select Basic or Needs Improvement","Select Basic or Needs Improvement for Professional Practice Rating on worksheet titled Eval Info &amp; Rankings.",IF(J329="Select Distinguished or Excellent","Select Distinguished or Excellent for Professional Practice Rating on worksheet titled Eval Info &amp; Rankings.",IF(AND(I329="No",J329="Distinguished"),"Indicator not selected on indicator selection worksheet. Notify administrator that this indicator will be included.",IF(AND(I329="No",J329="Excellent"),"Indicator not selected on indicator selection worksheet. Notify administrator that this indicator will be included.",IF(AND(I329="No",J329="Proficient"),"Indicator not selected on indicator selection worksheet. Notify administrator that this indicator will be included.",IF(AND(I329="No",J329="Basic"),"Indicator not selected on indicator selection worksheet. Notify administrator that this indicator will be included.",IF(AND(I329="No",J329="Needs Improvement"),"Indicator not selected on indicator selection worksheet. Notify administrator that this indicator will be included.",IF(AND(I329="No",J329="Unsatisfactory"),"Indicator not selected on indicator selection worksheet. Notify administrator that this indicator will be included.",IF(AND(I329="Yes",J329=""),"Select Rating",IF(J329="Not Applicable","",IF((ISNUMBER(SEARCH("Excellent",F330))),"Indicator not selected on indicator selection worksheet. Notify administrator that this indicator will be included.",IF((ISNUMBER(SEARCH("Distinguished",F330))),"Indicator not selected on indicator selection worksheet. Notify administrator that this indicator will be included.",IF((ISNUMBER(SEARCH("Proficient",F330))),"Indicator not selected on indicator selection worksheet. Notify administrator that this indicator will be included.",IF((ISNUMBER(SEARCH("Basic",F330))),"Indicator not selected on indicator selection worksheet. Notify administrator that this indicator will be included.",IF((ISNUMBER(SEARCH("Needs Improvement",F330))),"Indicator not selected on indicator selection worksheet. Notify administrator that this indicator will be included.",IF((ISNUMBER(SEARCH("Unsatisfactory",F330))),"Indicator not selected on indicator selection worksheet. Notify administrator that this indicator will be included.",IF((ISNUMBER(SEARCH("Excellent",F331))),"Indicator not selected on indicator selection worksheet. Notify administrator that this indicator will be included.",IF((ISNUMBER(SEARCH("Distinguished",F331))),"Indicator not selected on indicator selection worksheet. Notify administrator that this indicator will be included.",IF((ISNUMBER(SEARCH("Proficient",F331))),"Indicator not selected on indicator selection worksheet. Notify administrator that this indicator will be included.",IF((ISNUMBER(SEARCH("Basic",F331))),"Indicator not selected on indicator selection worksheet. Notify administrator that this indicator will be included.",IF((ISNUMBER(SEARCH("Needs Improvement",F331))),"Indicator not selected on indicator selection worksheet. Notify administrator that this indicator will be included.",IF((ISNUMBER(SEARCH("Unsatisfactory",F331))),"Indicator not selected on indicator selection worksheet. Notify administrator that this indicator will be included.",IF((ISNUMBER(SEARCH("Excellent",F332))),"Indicator not selected on indicator selection worksheet. Notify administrator that this indicator will be included.",IF((ISNUMBER(SEARCH("Distinguished",F332))),"Indicator not selected on indicator selection worksheet. Notify administrator that this indicator will be included.",IF((ISNUMBER(SEARCH("Proficient",F332))),"Indicator not selected on indicator selection worksheet. Notify administrator that this indicator will be included.",IF((ISNUMBER(SEARCH("Basic",F332))),"Indicator not selected on indicator selection worksheet. Notify administrator that this indicator will be included.",IF((ISNUMBER(SEARCH("Needs Improvement",F476))),"Indicator not selected on indicator selection worksheet. Notify administrator that this indicator will be included.",IF((ISNUMBER(SEARCH("Unsatisfactory",F332))),"Indicator not selected on indicator selection worksheet. Notify administrator that this indicator will be included.",IF((ISNUMBER(SEARCH("Excellent",H330))),"Indicator not selected on indicator selection worksheet. Notify administrator that this indicator will be included.",IF((ISNUMBER(SEARCH("Distinguished",H330))),"Indicator not selected on indicator selection worksheet. Notify administrator that this indicator will be included.",IF((ISNUMBER(SEARCH("Proficient",H330))),"Indicator not selected on indicator selection worksheet. Notify administrator that this indicator will be included.",IF((ISNUMBER(SEARCH("Basic",H330))),"Indicator not selected on indicator selection worksheet. Notify administrator that this indicator will be included.",IF((ISNUMBER(SEARCH("Needs Improvement",H330))),"Indicator not selected on indicator selection worksheet. Notify administrator that this indicator will be included.",IF((ISNUMBER(SEARCH("Unsatisfactory",H330))),"Indicator not selected on indicator selection worksheet. Notify administrator that this indicator will be included.",IF((ISNUMBER(SEARCH("Excellent",H331))),"Indicator not selected on indicator selection worksheet. Notify administrator that this indicator will be included.",IF((ISNUMBER(SEARCH("Distinguished",H331))),"Indicator not selected on indicator selection worksheet. Notify administrator that this indicator will be included.",IF((ISNUMBER(SEARCH("Proficient",H331))),"Indicator not selected on indicator selection worksheet. Notify administrator that this indicator will be included.",IF((ISNUMBER(SEARCH("Basic",H331))),"Indicator not selected on indicator selection worksheet. Notify administrator that this indicator will be included.",IF((ISNUMBER(SEARCH("Needs Improvement",H331))),"Indicator not selected on indicator selection worksheet. Notify administrator that this indicator will be included.",IF((ISNUMBER(SEARCH("Unsatisfactory",H331))),"Indicator not selected on indicator selection worksheet. Notify administrator that this indicator will be included.",IF((ISNUMBER(SEARCH("Proficient",H332))),"Indicator not selected on indicator selection worksheet. Notify administrator that this indicator will be included.",IF((ISNUMBER(SEARCH("Basic",H332))),"Indicator not selected on indicator selection worksheet. Notify administrator that this indicator will be included.",IF((ISNUMBER(SEARCH("Needs Improvement",H332))),"Indicator not selected on indicator selection worksheet. Notify administrator that this indicator will be included.",IF((ISNUMBER(SEARCH("Unsatisfactory",H332))),"Indicator not selected on indicator selection worksheet. Notify administrator that this indicator will be included.",""))))))))))))))))))))))))))))))))))))))))))))))</f>
        <v/>
      </c>
    </row>
    <row r="330" spans="1:13" x14ac:dyDescent="0.5">
      <c r="C330" s="311"/>
      <c r="D330" s="80"/>
      <c r="E330" s="147" t="str">
        <f>$E$11</f>
        <v>Formal Observation 1:</v>
      </c>
      <c r="F330" s="146" t="str">
        <f>IF(B329="","",IF(ISNA(VLOOKUP(B329,Tables!$BH$2:$BM$4,6,FALSE)),"",IF(VLOOKUP(B329,Tables!$BH$2:$BM$4,6,FALSE)="Not Applicable","",VLOOKUP(B329,Tables!$BH$2:$BM$4,6,FALSE))))</f>
        <v/>
      </c>
      <c r="G330" s="148" t="s">
        <v>596</v>
      </c>
      <c r="H330" s="149" t="str">
        <f>IF(B329="","",IF(ISNA(VLOOKUP(B329,Tables!$BS$2:$BX$4,6,FALSE)),"",IF(VLOOKUP(B329,Tables!$BS$2:$BX$4,6,FALSE)="Not Applicable","",VLOOKUP(B329,Tables!$BS$2:$BX$4,6,FALSE))))</f>
        <v/>
      </c>
      <c r="I330" s="334"/>
      <c r="J330" s="335"/>
      <c r="K330" s="336"/>
      <c r="M330" s="352"/>
    </row>
    <row r="331" spans="1:13" x14ac:dyDescent="0.5">
      <c r="C331" s="311"/>
      <c r="D331" s="80"/>
      <c r="E331" s="147" t="str">
        <f>$E$12</f>
        <v>Formal Observation 2:</v>
      </c>
      <c r="F331" s="146" t="str">
        <f>IF(B329="","",IF(ISNA(VLOOKUP(B329,Tables!$BH$5:$BM$7,6,FALSE)),"",IF(VLOOKUP(B329,Tables!$BH$5:$BM$7,6,FALSE)="Not Applicable","",VLOOKUP(B329,Tables!$BH$5:$BM312,6,FALSE))))</f>
        <v/>
      </c>
      <c r="G331" s="148" t="s">
        <v>597</v>
      </c>
      <c r="H331" s="149" t="str">
        <f>IF(B329="","",IF(ISNA(VLOOKUP(B329,Tables!$BS$5:$BX$7,6,FALSE)),"",IF(VLOOKUP(B329,Tables!$BS$5:$BX$7,6,FALSE)="Not Applicable","",VLOOKUP(B329,Tables!$BS$5:$BX$7,6,FALSE))))</f>
        <v/>
      </c>
      <c r="I331" s="337"/>
      <c r="J331" s="338"/>
      <c r="K331" s="339"/>
      <c r="M331" s="352"/>
    </row>
    <row r="332" spans="1:13" x14ac:dyDescent="0.5">
      <c r="C332" s="312"/>
      <c r="D332" s="81"/>
      <c r="E332" s="147" t="str">
        <f>$E$13</f>
        <v>Formal Observation 3:</v>
      </c>
      <c r="F332" s="146" t="str">
        <f>IF(B329="","",IF(ISNA(VLOOKUP(B329,Tables!$BH$8:$BM$10,6,FALSE)),"",IF(VLOOKUP(B329,Tables!$BH$8:$BM$10,6,FALSE)="Not Applicable","",VLOOKUP(B329,Tables!$BH$8:$BM$10,6,FALSE))))</f>
        <v/>
      </c>
      <c r="G332" s="148" t="s">
        <v>594</v>
      </c>
      <c r="H332" s="149" t="str">
        <f>IF(B329="","",IF(ISNA(VLOOKUP(B329,Tables!$BS$8:$BX$10,6,FALSE)),"",IF(VLOOKUP(B329,Tables!$BS$8:$BX$10,6,FALSE)="Not Applicable","",VLOOKUP(B329,Tables!$BS$8:$BX$10,6,FALSE))))</f>
        <v/>
      </c>
      <c r="I332" s="340"/>
      <c r="J332" s="341"/>
      <c r="K332" s="342"/>
      <c r="M332" s="164"/>
    </row>
    <row r="333" spans="1:13" ht="3" customHeight="1" x14ac:dyDescent="0.5">
      <c r="C333" s="119"/>
      <c r="D333" s="120"/>
      <c r="E333" s="120"/>
      <c r="F333" s="120"/>
      <c r="G333" s="120"/>
      <c r="H333" s="120"/>
      <c r="I333" s="120"/>
      <c r="J333" s="120"/>
      <c r="K333" s="120"/>
      <c r="M333" s="73"/>
    </row>
    <row r="334" spans="1:13" ht="31.25" customHeight="1" x14ac:dyDescent="0.5">
      <c r="A334" s="68" t="str">
        <f t="shared" si="4"/>
        <v>PSEL.VIII.E - Create means for the school community to partner w</v>
      </c>
      <c r="B334" s="68" t="str">
        <f>LEFT(A334,50)</f>
        <v>PSEL.VIII.E - Create means for the school communit</v>
      </c>
      <c r="C334" s="310" t="s">
        <v>373</v>
      </c>
      <c r="D334" s="77" t="str">
        <f>LEFT(E334,240)</f>
        <v>Create means for the school community to partner with families to support student learning in and out of school.</v>
      </c>
      <c r="E334" s="313" t="s">
        <v>103</v>
      </c>
      <c r="F334" s="314"/>
      <c r="G334" s="314"/>
      <c r="H334" s="315"/>
      <c r="I334" s="78" t="str">
        <f>IF(C334="","",IF(VLOOKUP(C334,'Indicator Selection'!$C$7:$G$135,5,FALSE)="","",VLOOKUP(C334,'Indicator Selection'!$C$7:$G$135,5,FALSE)))</f>
        <v>No</v>
      </c>
      <c r="J334" s="222"/>
      <c r="K334" s="79" t="str">
        <f>IF(J334="","",IF(J334="Distinguished",4,IF(J334="Excellent",4,IF(J334="Proficient",3,IF(J334="Basic",2,IF(J334="Needs Improvement",2,IF(J334="Unsatisfactory",1,"NA")))))))</f>
        <v/>
      </c>
      <c r="M334" s="352" t="str">
        <f>IF(AND(I334="Yes",J334=""),"Select Rating",IF(I334="Yes","",IF(J334="Select Basic or Needs Improvement","Select Basic or Needs Improvement for Professional Practice Rating on worksheet titled Eval Info &amp; Rankings.",IF(J334="Select Distinguished or Excellent","Select Distinguished or Excellent for Professional Practice Rating on worksheet titled Eval Info &amp; Rankings.",IF(AND(I334="No",J334="Distinguished"),"Indicator not selected on indicator selection worksheet. Notify administrator that this indicator will be included.",IF(AND(I334="No",J334="Excellent"),"Indicator not selected on indicator selection worksheet. Notify administrator that this indicator will be included.",IF(AND(I334="No",J334="Proficient"),"Indicator not selected on indicator selection worksheet. Notify administrator that this indicator will be included.",IF(AND(I334="No",J334="Basic"),"Indicator not selected on indicator selection worksheet. Notify administrator that this indicator will be included.",IF(AND(I334="No",J334="Needs Improvement"),"Indicator not selected on indicator selection worksheet. Notify administrator that this indicator will be included.",IF(AND(I334="No",J334="Unsatisfactory"),"Indicator not selected on indicator selection worksheet. Notify administrator that this indicator will be included.",IF(AND(I334="Yes",J334=""),"Select Rating",IF(J334="Not Applicable","",IF((ISNUMBER(SEARCH("Excellent",F335))),"Indicator not selected on indicator selection worksheet. Notify administrator that this indicator will be included.",IF((ISNUMBER(SEARCH("Distinguished",F335))),"Indicator not selected on indicator selection worksheet. Notify administrator that this indicator will be included.",IF((ISNUMBER(SEARCH("Proficient",F335))),"Indicator not selected on indicator selection worksheet. Notify administrator that this indicator will be included.",IF((ISNUMBER(SEARCH("Basic",F335))),"Indicator not selected on indicator selection worksheet. Notify administrator that this indicator will be included.",IF((ISNUMBER(SEARCH("Needs Improvement",F335))),"Indicator not selected on indicator selection worksheet. Notify administrator that this indicator will be included.",IF((ISNUMBER(SEARCH("Unsatisfactory",F335))),"Indicator not selected on indicator selection worksheet. Notify administrator that this indicator will be included.",IF((ISNUMBER(SEARCH("Excellent",F336))),"Indicator not selected on indicator selection worksheet. Notify administrator that this indicator will be included.",IF((ISNUMBER(SEARCH("Distinguished",F336))),"Indicator not selected on indicator selection worksheet. Notify administrator that this indicator will be included.",IF((ISNUMBER(SEARCH("Proficient",F336))),"Indicator not selected on indicator selection worksheet. Notify administrator that this indicator will be included.",IF((ISNUMBER(SEARCH("Basic",F336))),"Indicator not selected on indicator selection worksheet. Notify administrator that this indicator will be included.",IF((ISNUMBER(SEARCH("Needs Improvement",F336))),"Indicator not selected on indicator selection worksheet. Notify administrator that this indicator will be included.",IF((ISNUMBER(SEARCH("Unsatisfactory",F336))),"Indicator not selected on indicator selection worksheet. Notify administrator that this indicator will be included.",IF((ISNUMBER(SEARCH("Excellent",F337))),"Indicator not selected on indicator selection worksheet. Notify administrator that this indicator will be included.",IF((ISNUMBER(SEARCH("Distinguished",F337))),"Indicator not selected on indicator selection worksheet. Notify administrator that this indicator will be included.",IF((ISNUMBER(SEARCH("Proficient",F337))),"Indicator not selected on indicator selection worksheet. Notify administrator that this indicator will be included.",IF((ISNUMBER(SEARCH("Basic",F337))),"Indicator not selected on indicator selection worksheet. Notify administrator that this indicator will be included.",IF((ISNUMBER(SEARCH("Needs Improvement",F481))),"Indicator not selected on indicator selection worksheet. Notify administrator that this indicator will be included.",IF((ISNUMBER(SEARCH("Unsatisfactory",F337))),"Indicator not selected on indicator selection worksheet. Notify administrator that this indicator will be included.",IF((ISNUMBER(SEARCH("Excellent",H335))),"Indicator not selected on indicator selection worksheet. Notify administrator that this indicator will be included.",IF((ISNUMBER(SEARCH("Distinguished",H335))),"Indicator not selected on indicator selection worksheet. Notify administrator that this indicator will be included.",IF((ISNUMBER(SEARCH("Proficient",H335))),"Indicator not selected on indicator selection worksheet. Notify administrator that this indicator will be included.",IF((ISNUMBER(SEARCH("Basic",H335))),"Indicator not selected on indicator selection worksheet. Notify administrator that this indicator will be included.",IF((ISNUMBER(SEARCH("Needs Improvement",H335))),"Indicator not selected on indicator selection worksheet. Notify administrator that this indicator will be included.",IF((ISNUMBER(SEARCH("Unsatisfactory",H335))),"Indicator not selected on indicator selection worksheet. Notify administrator that this indicator will be included.",IF((ISNUMBER(SEARCH("Excellent",H336))),"Indicator not selected on indicator selection worksheet. Notify administrator that this indicator will be included.",IF((ISNUMBER(SEARCH("Distinguished",H336))),"Indicator not selected on indicator selection worksheet. Notify administrator that this indicator will be included.",IF((ISNUMBER(SEARCH("Proficient",H336))),"Indicator not selected on indicator selection worksheet. Notify administrator that this indicator will be included.",IF((ISNUMBER(SEARCH("Basic",H336))),"Indicator not selected on indicator selection worksheet. Notify administrator that this indicator will be included.",IF((ISNUMBER(SEARCH("Needs Improvement",H336))),"Indicator not selected on indicator selection worksheet. Notify administrator that this indicator will be included.",IF((ISNUMBER(SEARCH("Unsatisfactory",H336))),"Indicator not selected on indicator selection worksheet. Notify administrator that this indicator will be included.",IF((ISNUMBER(SEARCH("Proficient",H337))),"Indicator not selected on indicator selection worksheet. Notify administrator that this indicator will be included.",IF((ISNUMBER(SEARCH("Basic",H337))),"Indicator not selected on indicator selection worksheet. Notify administrator that this indicator will be included.",IF((ISNUMBER(SEARCH("Needs Improvement",H337))),"Indicator not selected on indicator selection worksheet. Notify administrator that this indicator will be included.",IF((ISNUMBER(SEARCH("Unsatisfactory",H337))),"Indicator not selected on indicator selection worksheet. Notify administrator that this indicator will be included.",""))))))))))))))))))))))))))))))))))))))))))))))</f>
        <v/>
      </c>
    </row>
    <row r="335" spans="1:13" x14ac:dyDescent="0.5">
      <c r="C335" s="311"/>
      <c r="D335" s="80"/>
      <c r="E335" s="147" t="str">
        <f>$E$11</f>
        <v>Formal Observation 1:</v>
      </c>
      <c r="F335" s="146" t="str">
        <f>IF(B334="","",IF(ISNA(VLOOKUP(B334,Tables!$BH$2:$BM$4,6,FALSE)),"",IF(VLOOKUP(B334,Tables!$BH$2:$BM$4,6,FALSE)="Not Applicable","",VLOOKUP(B334,Tables!$BH$2:$BM$4,6,FALSE))))</f>
        <v/>
      </c>
      <c r="G335" s="148" t="s">
        <v>596</v>
      </c>
      <c r="H335" s="149" t="str">
        <f>IF(B334="","",IF(ISNA(VLOOKUP(B334,Tables!$BS$2:$BX$4,6,FALSE)),"",IF(VLOOKUP(B334,Tables!$BS$2:$BX$4,6,FALSE)="Not Applicable","",VLOOKUP(B334,Tables!$BS$2:$BX$4,6,FALSE))))</f>
        <v/>
      </c>
      <c r="I335" s="334"/>
      <c r="J335" s="335"/>
      <c r="K335" s="336"/>
      <c r="M335" s="352"/>
    </row>
    <row r="336" spans="1:13" x14ac:dyDescent="0.5">
      <c r="C336" s="311"/>
      <c r="D336" s="80"/>
      <c r="E336" s="147" t="str">
        <f>$E$12</f>
        <v>Formal Observation 2:</v>
      </c>
      <c r="F336" s="146" t="str">
        <f>IF(B334="","",IF(ISNA(VLOOKUP(B334,Tables!$BH$5:$BM$7,6,FALSE)),"",IF(VLOOKUP(B334,Tables!$BH$5:$BM$7,6,FALSE)="Not Applicable","",VLOOKUP(B334,Tables!$BH$5:$BM317,6,FALSE))))</f>
        <v/>
      </c>
      <c r="G336" s="148" t="s">
        <v>597</v>
      </c>
      <c r="H336" s="149" t="str">
        <f>IF(B334="","",IF(ISNA(VLOOKUP(B334,Tables!$BS$5:$BX$7,6,FALSE)),"",IF(VLOOKUP(B334,Tables!$BS$5:$BX$7,6,FALSE)="Not Applicable","",VLOOKUP(B334,Tables!$BS$5:$BX$7,6,FALSE))))</f>
        <v/>
      </c>
      <c r="I336" s="337"/>
      <c r="J336" s="338"/>
      <c r="K336" s="339"/>
      <c r="M336" s="352"/>
    </row>
    <row r="337" spans="1:13" x14ac:dyDescent="0.5">
      <c r="C337" s="312"/>
      <c r="D337" s="81"/>
      <c r="E337" s="147" t="str">
        <f>$E$13</f>
        <v>Formal Observation 3:</v>
      </c>
      <c r="F337" s="146" t="str">
        <f>IF(B334="","",IF(ISNA(VLOOKUP(B334,Tables!$BH$8:$BM$10,6,FALSE)),"",IF(VLOOKUP(B334,Tables!$BH$8:$BM$10,6,FALSE)="Not Applicable","",VLOOKUP(B334,Tables!$BH$8:$BM$10,6,FALSE))))</f>
        <v/>
      </c>
      <c r="G337" s="148" t="s">
        <v>594</v>
      </c>
      <c r="H337" s="149" t="str">
        <f>IF(B334="","",IF(ISNA(VLOOKUP(B334,Tables!$BS$8:$BX$10,6,FALSE)),"",IF(VLOOKUP(B334,Tables!$BS$8:$BX$10,6,FALSE)="Not Applicable","",VLOOKUP(B334,Tables!$BS$8:$BX$10,6,FALSE))))</f>
        <v/>
      </c>
      <c r="I337" s="340"/>
      <c r="J337" s="341"/>
      <c r="K337" s="342"/>
      <c r="M337" s="164"/>
    </row>
    <row r="338" spans="1:13" ht="3" customHeight="1" x14ac:dyDescent="0.5">
      <c r="C338" s="119"/>
      <c r="D338" s="120"/>
      <c r="E338" s="120"/>
      <c r="F338" s="120"/>
      <c r="G338" s="120"/>
      <c r="H338" s="120"/>
      <c r="I338" s="120"/>
      <c r="J338" s="120"/>
      <c r="K338" s="120"/>
      <c r="M338" s="73"/>
    </row>
    <row r="339" spans="1:13" ht="31.25" customHeight="1" x14ac:dyDescent="0.5">
      <c r="A339" s="68" t="str">
        <f t="shared" si="4"/>
        <v>PSEL.VIII.F - Understand, value, and employ the community’s cult</v>
      </c>
      <c r="B339" s="68" t="str">
        <f>LEFT(A339,50)</f>
        <v>PSEL.VIII.F - Understand, value, and employ the co</v>
      </c>
      <c r="C339" s="310" t="s">
        <v>374</v>
      </c>
      <c r="D339" s="77" t="str">
        <f>LEFT(E339,240)</f>
        <v>Understand, value, and employ the community’s cultural, social, intellectual, and political resources to promote student learning and school improvement.</v>
      </c>
      <c r="E339" s="313" t="s">
        <v>104</v>
      </c>
      <c r="F339" s="314"/>
      <c r="G339" s="314"/>
      <c r="H339" s="315"/>
      <c r="I339" s="78" t="str">
        <f>IF(C339="","",IF(VLOOKUP(C339,'Indicator Selection'!$C$7:$G$135,5,FALSE)="","",VLOOKUP(C339,'Indicator Selection'!$C$7:$G$135,5,FALSE)))</f>
        <v>No</v>
      </c>
      <c r="J339" s="222"/>
      <c r="K339" s="79" t="str">
        <f>IF(J339="","",IF(J339="Distinguished",4,IF(J339="Excellent",4,IF(J339="Proficient",3,IF(J339="Basic",2,IF(J339="Needs Improvement",2,IF(J339="Unsatisfactory",1,"NA")))))))</f>
        <v/>
      </c>
      <c r="M339" s="352" t="str">
        <f>IF(AND(I339="Yes",J339=""),"Select Rating",IF(I339="Yes","",IF(J339="Select Basic or Needs Improvement","Select Basic or Needs Improvement for Professional Practice Rating on worksheet titled Eval Info &amp; Rankings.",IF(J339="Select Distinguished or Excellent","Select Distinguished or Excellent for Professional Practice Rating on worksheet titled Eval Info &amp; Rankings.",IF(AND(I339="No",J339="Distinguished"),"Indicator not selected on indicator selection worksheet. Notify administrator that this indicator will be included.",IF(AND(I339="No",J339="Excellent"),"Indicator not selected on indicator selection worksheet. Notify administrator that this indicator will be included.",IF(AND(I339="No",J339="Proficient"),"Indicator not selected on indicator selection worksheet. Notify administrator that this indicator will be included.",IF(AND(I339="No",J339="Basic"),"Indicator not selected on indicator selection worksheet. Notify administrator that this indicator will be included.",IF(AND(I339="No",J339="Needs Improvement"),"Indicator not selected on indicator selection worksheet. Notify administrator that this indicator will be included.",IF(AND(I339="No",J339="Unsatisfactory"),"Indicator not selected on indicator selection worksheet. Notify administrator that this indicator will be included.",IF(AND(I339="Yes",J339=""),"Select Rating",IF(J339="Not Applicable","",IF((ISNUMBER(SEARCH("Excellent",F340))),"Indicator not selected on indicator selection worksheet. Notify administrator that this indicator will be included.",IF((ISNUMBER(SEARCH("Distinguished",F340))),"Indicator not selected on indicator selection worksheet. Notify administrator that this indicator will be included.",IF((ISNUMBER(SEARCH("Proficient",F340))),"Indicator not selected on indicator selection worksheet. Notify administrator that this indicator will be included.",IF((ISNUMBER(SEARCH("Basic",F340))),"Indicator not selected on indicator selection worksheet. Notify administrator that this indicator will be included.",IF((ISNUMBER(SEARCH("Needs Improvement",F340))),"Indicator not selected on indicator selection worksheet. Notify administrator that this indicator will be included.",IF((ISNUMBER(SEARCH("Unsatisfactory",F340))),"Indicator not selected on indicator selection worksheet. Notify administrator that this indicator will be included.",IF((ISNUMBER(SEARCH("Excellent",F341))),"Indicator not selected on indicator selection worksheet. Notify administrator that this indicator will be included.",IF((ISNUMBER(SEARCH("Distinguished",F341))),"Indicator not selected on indicator selection worksheet. Notify administrator that this indicator will be included.",IF((ISNUMBER(SEARCH("Proficient",F341))),"Indicator not selected on indicator selection worksheet. Notify administrator that this indicator will be included.",IF((ISNUMBER(SEARCH("Basic",F341))),"Indicator not selected on indicator selection worksheet. Notify administrator that this indicator will be included.",IF((ISNUMBER(SEARCH("Needs Improvement",F341))),"Indicator not selected on indicator selection worksheet. Notify administrator that this indicator will be included.",IF((ISNUMBER(SEARCH("Unsatisfactory",F341))),"Indicator not selected on indicator selection worksheet. Notify administrator that this indicator will be included.",IF((ISNUMBER(SEARCH("Excellent",F342))),"Indicator not selected on indicator selection worksheet. Notify administrator that this indicator will be included.",IF((ISNUMBER(SEARCH("Distinguished",F342))),"Indicator not selected on indicator selection worksheet. Notify administrator that this indicator will be included.",IF((ISNUMBER(SEARCH("Proficient",F342))),"Indicator not selected on indicator selection worksheet. Notify administrator that this indicator will be included.",IF((ISNUMBER(SEARCH("Basic",F342))),"Indicator not selected on indicator selection worksheet. Notify administrator that this indicator will be included.",IF((ISNUMBER(SEARCH("Needs Improvement",F486))),"Indicator not selected on indicator selection worksheet. Notify administrator that this indicator will be included.",IF((ISNUMBER(SEARCH("Unsatisfactory",F342))),"Indicator not selected on indicator selection worksheet. Notify administrator that this indicator will be included.",IF((ISNUMBER(SEARCH("Excellent",H340))),"Indicator not selected on indicator selection worksheet. Notify administrator that this indicator will be included.",IF((ISNUMBER(SEARCH("Distinguished",H340))),"Indicator not selected on indicator selection worksheet. Notify administrator that this indicator will be included.",IF((ISNUMBER(SEARCH("Proficient",H340))),"Indicator not selected on indicator selection worksheet. Notify administrator that this indicator will be included.",IF((ISNUMBER(SEARCH("Basic",H340))),"Indicator not selected on indicator selection worksheet. Notify administrator that this indicator will be included.",IF((ISNUMBER(SEARCH("Needs Improvement",H340))),"Indicator not selected on indicator selection worksheet. Notify administrator that this indicator will be included.",IF((ISNUMBER(SEARCH("Unsatisfactory",H340))),"Indicator not selected on indicator selection worksheet. Notify administrator that this indicator will be included.",IF((ISNUMBER(SEARCH("Excellent",H341))),"Indicator not selected on indicator selection worksheet. Notify administrator that this indicator will be included.",IF((ISNUMBER(SEARCH("Distinguished",H341))),"Indicator not selected on indicator selection worksheet. Notify administrator that this indicator will be included.",IF((ISNUMBER(SEARCH("Proficient",H341))),"Indicator not selected on indicator selection worksheet. Notify administrator that this indicator will be included.",IF((ISNUMBER(SEARCH("Basic",H341))),"Indicator not selected on indicator selection worksheet. Notify administrator that this indicator will be included.",IF((ISNUMBER(SEARCH("Needs Improvement",H341))),"Indicator not selected on indicator selection worksheet. Notify administrator that this indicator will be included.",IF((ISNUMBER(SEARCH("Unsatisfactory",H341))),"Indicator not selected on indicator selection worksheet. Notify administrator that this indicator will be included.",IF((ISNUMBER(SEARCH("Proficient",H342))),"Indicator not selected on indicator selection worksheet. Notify administrator that this indicator will be included.",IF((ISNUMBER(SEARCH("Basic",H342))),"Indicator not selected on indicator selection worksheet. Notify administrator that this indicator will be included.",IF((ISNUMBER(SEARCH("Needs Improvement",H342))),"Indicator not selected on indicator selection worksheet. Notify administrator that this indicator will be included.",IF((ISNUMBER(SEARCH("Unsatisfactory",H342))),"Indicator not selected on indicator selection worksheet. Notify administrator that this indicator will be included.",""))))))))))))))))))))))))))))))))))))))))))))))</f>
        <v/>
      </c>
    </row>
    <row r="340" spans="1:13" x14ac:dyDescent="0.5">
      <c r="C340" s="311"/>
      <c r="D340" s="80"/>
      <c r="E340" s="147" t="str">
        <f>$E$11</f>
        <v>Formal Observation 1:</v>
      </c>
      <c r="F340" s="146" t="str">
        <f>IF(B339="","",IF(ISNA(VLOOKUP(B339,Tables!$BH$2:$BM$4,6,FALSE)),"",IF(VLOOKUP(B339,Tables!$BH$2:$BM$4,6,FALSE)="Not Applicable","",VLOOKUP(B339,Tables!$BH$2:$BM$4,6,FALSE))))</f>
        <v/>
      </c>
      <c r="G340" s="148" t="s">
        <v>596</v>
      </c>
      <c r="H340" s="149" t="str">
        <f>IF(B339="","",IF(ISNA(VLOOKUP(B339,Tables!$BS$2:$BX$4,6,FALSE)),"",IF(VLOOKUP(B339,Tables!$BS$2:$BX$4,6,FALSE)="Not Applicable","",VLOOKUP(B339,Tables!$BS$2:$BX$4,6,FALSE))))</f>
        <v/>
      </c>
      <c r="I340" s="334"/>
      <c r="J340" s="335"/>
      <c r="K340" s="336"/>
      <c r="M340" s="352"/>
    </row>
    <row r="341" spans="1:13" x14ac:dyDescent="0.5">
      <c r="C341" s="311"/>
      <c r="D341" s="80"/>
      <c r="E341" s="147" t="str">
        <f>$E$12</f>
        <v>Formal Observation 2:</v>
      </c>
      <c r="F341" s="146" t="str">
        <f>IF(B339="","",IF(ISNA(VLOOKUP(B339,Tables!$BH$5:$BM$7,6,FALSE)),"",IF(VLOOKUP(B339,Tables!$BH$5:$BM$7,6,FALSE)="Not Applicable","",VLOOKUP(B339,Tables!$BH$5:$BM322,6,FALSE))))</f>
        <v/>
      </c>
      <c r="G341" s="148" t="s">
        <v>597</v>
      </c>
      <c r="H341" s="149" t="str">
        <f>IF(B339="","",IF(ISNA(VLOOKUP(B339,Tables!$BS$5:$BX$7,6,FALSE)),"",IF(VLOOKUP(B339,Tables!$BS$5:$BX$7,6,FALSE)="Not Applicable","",VLOOKUP(B339,Tables!$BS$5:$BX$7,6,FALSE))))</f>
        <v/>
      </c>
      <c r="I341" s="337"/>
      <c r="J341" s="338"/>
      <c r="K341" s="339"/>
      <c r="M341" s="352"/>
    </row>
    <row r="342" spans="1:13" x14ac:dyDescent="0.5">
      <c r="C342" s="312"/>
      <c r="D342" s="81"/>
      <c r="E342" s="147" t="str">
        <f>$E$13</f>
        <v>Formal Observation 3:</v>
      </c>
      <c r="F342" s="146" t="str">
        <f>IF(B339="","",IF(ISNA(VLOOKUP(B339,Tables!$BH$8:$BM$10,6,FALSE)),"",IF(VLOOKUP(B339,Tables!$BH$8:$BM$10,6,FALSE)="Not Applicable","",VLOOKUP(B339,Tables!$BH$8:$BM$10,6,FALSE))))</f>
        <v/>
      </c>
      <c r="G342" s="148" t="s">
        <v>594</v>
      </c>
      <c r="H342" s="149" t="str">
        <f>IF(B339="","",IF(ISNA(VLOOKUP(B339,Tables!$BS$8:$BX$10,6,FALSE)),"",IF(VLOOKUP(B339,Tables!$BS$8:$BX$10,6,FALSE)="Not Applicable","",VLOOKUP(B339,Tables!$BS$8:$BX$10,6,FALSE))))</f>
        <v/>
      </c>
      <c r="I342" s="340"/>
      <c r="J342" s="341"/>
      <c r="K342" s="342"/>
      <c r="M342" s="164"/>
    </row>
    <row r="343" spans="1:13" ht="3" customHeight="1" x14ac:dyDescent="0.5">
      <c r="C343" s="119"/>
      <c r="D343" s="120"/>
      <c r="E343" s="120"/>
      <c r="F343" s="120"/>
      <c r="G343" s="120"/>
      <c r="H343" s="120"/>
      <c r="I343" s="120"/>
      <c r="J343" s="120"/>
      <c r="K343" s="120"/>
      <c r="M343" s="73"/>
    </row>
    <row r="344" spans="1:13" ht="31.25" customHeight="1" x14ac:dyDescent="0.5">
      <c r="A344" s="68" t="str">
        <f t="shared" si="4"/>
        <v>PSEL.VIII.G - Develop and provide the school as a resource for f</v>
      </c>
      <c r="B344" s="68" t="str">
        <f>LEFT(A344,50)</f>
        <v xml:space="preserve">PSEL.VIII.G - Develop and provide the school as a </v>
      </c>
      <c r="C344" s="310" t="s">
        <v>375</v>
      </c>
      <c r="D344" s="77" t="str">
        <f>LEFT(E344,240)</f>
        <v>Develop and provide the school as a resource for families and the community.</v>
      </c>
      <c r="E344" s="313" t="s">
        <v>40</v>
      </c>
      <c r="F344" s="314"/>
      <c r="G344" s="314"/>
      <c r="H344" s="315"/>
      <c r="I344" s="78" t="str">
        <f>IF(C344="","",IF(VLOOKUP(C344,'Indicator Selection'!$C$7:$G$135,5,FALSE)="","",VLOOKUP(C344,'Indicator Selection'!$C$7:$G$135,5,FALSE)))</f>
        <v>No</v>
      </c>
      <c r="J344" s="222"/>
      <c r="K344" s="79" t="str">
        <f>IF(J344="","",IF(J344="Distinguished",4,IF(J344="Excellent",4,IF(J344="Proficient",3,IF(J344="Basic",2,IF(J344="Needs Improvement",2,IF(J344="Unsatisfactory",1,"NA")))))))</f>
        <v/>
      </c>
      <c r="M344" s="352" t="str">
        <f>IF(AND(I344="Yes",J344=""),"Select Rating",IF(I344="Yes","",IF(J344="Select Basic or Needs Improvement","Select Basic or Needs Improvement for Professional Practice Rating on worksheet titled Eval Info &amp; Rankings.",IF(J344="Select Distinguished or Excellent","Select Distinguished or Excellent for Professional Practice Rating on worksheet titled Eval Info &amp; Rankings.",IF(AND(I344="No",J344="Distinguished"),"Indicator not selected on indicator selection worksheet. Notify administrator that this indicator will be included.",IF(AND(I344="No",J344="Excellent"),"Indicator not selected on indicator selection worksheet. Notify administrator that this indicator will be included.",IF(AND(I344="No",J344="Proficient"),"Indicator not selected on indicator selection worksheet. Notify administrator that this indicator will be included.",IF(AND(I344="No",J344="Basic"),"Indicator not selected on indicator selection worksheet. Notify administrator that this indicator will be included.",IF(AND(I344="No",J344="Needs Improvement"),"Indicator not selected on indicator selection worksheet. Notify administrator that this indicator will be included.",IF(AND(I344="No",J344="Unsatisfactory"),"Indicator not selected on indicator selection worksheet. Notify administrator that this indicator will be included.",IF(AND(I344="Yes",J344=""),"Select Rating",IF(J344="Not Applicable","",IF((ISNUMBER(SEARCH("Excellent",F345))),"Indicator not selected on indicator selection worksheet. Notify administrator that this indicator will be included.",IF((ISNUMBER(SEARCH("Distinguished",F345))),"Indicator not selected on indicator selection worksheet. Notify administrator that this indicator will be included.",IF((ISNUMBER(SEARCH("Proficient",F345))),"Indicator not selected on indicator selection worksheet. Notify administrator that this indicator will be included.",IF((ISNUMBER(SEARCH("Basic",F345))),"Indicator not selected on indicator selection worksheet. Notify administrator that this indicator will be included.",IF((ISNUMBER(SEARCH("Needs Improvement",F345))),"Indicator not selected on indicator selection worksheet. Notify administrator that this indicator will be included.",IF((ISNUMBER(SEARCH("Unsatisfactory",F345))),"Indicator not selected on indicator selection worksheet. Notify administrator that this indicator will be included.",IF((ISNUMBER(SEARCH("Excellent",F346))),"Indicator not selected on indicator selection worksheet. Notify administrator that this indicator will be included.",IF((ISNUMBER(SEARCH("Distinguished",F346))),"Indicator not selected on indicator selection worksheet. Notify administrator that this indicator will be included.",IF((ISNUMBER(SEARCH("Proficient",F346))),"Indicator not selected on indicator selection worksheet. Notify administrator that this indicator will be included.",IF((ISNUMBER(SEARCH("Basic",F346))),"Indicator not selected on indicator selection worksheet. Notify administrator that this indicator will be included.",IF((ISNUMBER(SEARCH("Needs Improvement",F346))),"Indicator not selected on indicator selection worksheet. Notify administrator that this indicator will be included.",IF((ISNUMBER(SEARCH("Unsatisfactory",F346))),"Indicator not selected on indicator selection worksheet. Notify administrator that this indicator will be included.",IF((ISNUMBER(SEARCH("Excellent",F347))),"Indicator not selected on indicator selection worksheet. Notify administrator that this indicator will be included.",IF((ISNUMBER(SEARCH("Distinguished",F347))),"Indicator not selected on indicator selection worksheet. Notify administrator that this indicator will be included.",IF((ISNUMBER(SEARCH("Proficient",F347))),"Indicator not selected on indicator selection worksheet. Notify administrator that this indicator will be included.",IF((ISNUMBER(SEARCH("Basic",F347))),"Indicator not selected on indicator selection worksheet. Notify administrator that this indicator will be included.",IF((ISNUMBER(SEARCH("Needs Improvement",F494))),"Indicator not selected on indicator selection worksheet. Notify administrator that this indicator will be included.",IF((ISNUMBER(SEARCH("Unsatisfactory",F347))),"Indicator not selected on indicator selection worksheet. Notify administrator that this indicator will be included.",IF((ISNUMBER(SEARCH("Excellent",H345))),"Indicator not selected on indicator selection worksheet. Notify administrator that this indicator will be included.",IF((ISNUMBER(SEARCH("Distinguished",H345))),"Indicator not selected on indicator selection worksheet. Notify administrator that this indicator will be included.",IF((ISNUMBER(SEARCH("Proficient",H345))),"Indicator not selected on indicator selection worksheet. Notify administrator that this indicator will be included.",IF((ISNUMBER(SEARCH("Basic",H345))),"Indicator not selected on indicator selection worksheet. Notify administrator that this indicator will be included.",IF((ISNUMBER(SEARCH("Needs Improvement",H345))),"Indicator not selected on indicator selection worksheet. Notify administrator that this indicator will be included.",IF((ISNUMBER(SEARCH("Unsatisfactory",H345))),"Indicator not selected on indicator selection worksheet. Notify administrator that this indicator will be included.",IF((ISNUMBER(SEARCH("Excellent",H346))),"Indicator not selected on indicator selection worksheet. Notify administrator that this indicator will be included.",IF((ISNUMBER(SEARCH("Distinguished",H346))),"Indicator not selected on indicator selection worksheet. Notify administrator that this indicator will be included.",IF((ISNUMBER(SEARCH("Proficient",H346))),"Indicator not selected on indicator selection worksheet. Notify administrator that this indicator will be included.",IF((ISNUMBER(SEARCH("Basic",H346))),"Indicator not selected on indicator selection worksheet. Notify administrator that this indicator will be included.",IF((ISNUMBER(SEARCH("Needs Improvement",H346))),"Indicator not selected on indicator selection worksheet. Notify administrator that this indicator will be included.",IF((ISNUMBER(SEARCH("Unsatisfactory",H346))),"Indicator not selected on indicator selection worksheet. Notify administrator that this indicator will be included.",IF((ISNUMBER(SEARCH("Proficient",H347))),"Indicator not selected on indicator selection worksheet. Notify administrator that this indicator will be included.",IF((ISNUMBER(SEARCH("Basic",H347))),"Indicator not selected on indicator selection worksheet. Notify administrator that this indicator will be included.",IF((ISNUMBER(SEARCH("Needs Improvement",H347))),"Indicator not selected on indicator selection worksheet. Notify administrator that this indicator will be included.",IF((ISNUMBER(SEARCH("Unsatisfactory",H347))),"Indicator not selected on indicator selection worksheet. Notify administrator that this indicator will be included.",""))))))))))))))))))))))))))))))))))))))))))))))</f>
        <v/>
      </c>
    </row>
    <row r="345" spans="1:13" x14ac:dyDescent="0.5">
      <c r="C345" s="311"/>
      <c r="D345" s="80"/>
      <c r="E345" s="147" t="str">
        <f>$E$11</f>
        <v>Formal Observation 1:</v>
      </c>
      <c r="F345" s="146" t="str">
        <f>IF(B344="","",IF(ISNA(VLOOKUP(B344,Tables!$BH$2:$BM$4,6,FALSE)),"",IF(VLOOKUP(B344,Tables!$BH$2:$BM$4,6,FALSE)="Not Applicable","",VLOOKUP(B344,Tables!$BH$2:$BM$4,6,FALSE))))</f>
        <v/>
      </c>
      <c r="G345" s="148" t="s">
        <v>596</v>
      </c>
      <c r="H345" s="149" t="str">
        <f>IF(B344="","",IF(ISNA(VLOOKUP(B344,Tables!$BS$2:$BX$4,6,FALSE)),"",IF(VLOOKUP(B344,Tables!$BS$2:$BX$4,6,FALSE)="Not Applicable","",VLOOKUP(B344,Tables!$BS$2:$BX$4,6,FALSE))))</f>
        <v/>
      </c>
      <c r="I345" s="334"/>
      <c r="J345" s="335"/>
      <c r="K345" s="336"/>
      <c r="M345" s="352"/>
    </row>
    <row r="346" spans="1:13" x14ac:dyDescent="0.5">
      <c r="C346" s="311"/>
      <c r="D346" s="80"/>
      <c r="E346" s="147" t="str">
        <f>$E$12</f>
        <v>Formal Observation 2:</v>
      </c>
      <c r="F346" s="146" t="str">
        <f>IF(B344="","",IF(ISNA(VLOOKUP(B344,Tables!$BH$5:$BM$7,6,FALSE)),"",IF(VLOOKUP(B344,Tables!$BH$5:$BM$7,6,FALSE)="Not Applicable","",VLOOKUP(B344,Tables!$BH$5:$BM327,6,FALSE))))</f>
        <v/>
      </c>
      <c r="G346" s="148" t="s">
        <v>597</v>
      </c>
      <c r="H346" s="149" t="str">
        <f>IF(B344="","",IF(ISNA(VLOOKUP(B344,Tables!$BS$5:$BX$7,6,FALSE)),"",IF(VLOOKUP(B344,Tables!$BS$5:$BX$7,6,FALSE)="Not Applicable","",VLOOKUP(B344,Tables!$BS$5:$BX$7,6,FALSE))))</f>
        <v/>
      </c>
      <c r="I346" s="337"/>
      <c r="J346" s="338"/>
      <c r="K346" s="339"/>
      <c r="M346" s="352"/>
    </row>
    <row r="347" spans="1:13" x14ac:dyDescent="0.5">
      <c r="C347" s="312"/>
      <c r="D347" s="81"/>
      <c r="E347" s="147" t="str">
        <f>$E$13</f>
        <v>Formal Observation 3:</v>
      </c>
      <c r="F347" s="146" t="str">
        <f>IF(B344="","",IF(ISNA(VLOOKUP(B344,Tables!$BH$8:$BM$10,6,FALSE)),"",IF(VLOOKUP(B344,Tables!$BH$8:$BM$10,6,FALSE)="Not Applicable","",VLOOKUP(B344,Tables!$BH$8:$BM$10,6,FALSE))))</f>
        <v/>
      </c>
      <c r="G347" s="148" t="s">
        <v>594</v>
      </c>
      <c r="H347" s="149" t="str">
        <f>IF(B344="","",IF(ISNA(VLOOKUP(B344,Tables!$BS$8:$BX$10,6,FALSE)),"",IF(VLOOKUP(B344,Tables!$BS$8:$BX$10,6,FALSE)="Not Applicable","",VLOOKUP(B344,Tables!$BS$8:$BX$10,6,FALSE))))</f>
        <v/>
      </c>
      <c r="I347" s="340"/>
      <c r="J347" s="341"/>
      <c r="K347" s="342"/>
      <c r="M347" s="164"/>
    </row>
    <row r="348" spans="1:13" ht="3" customHeight="1" x14ac:dyDescent="0.5">
      <c r="C348" s="119"/>
      <c r="D348" s="120"/>
      <c r="E348" s="120"/>
      <c r="F348" s="120"/>
      <c r="G348" s="120"/>
      <c r="H348" s="120"/>
      <c r="I348" s="120"/>
      <c r="J348" s="120"/>
      <c r="K348" s="120"/>
      <c r="M348" s="73"/>
    </row>
    <row r="349" spans="1:13" ht="30" customHeight="1" x14ac:dyDescent="0.5">
      <c r="A349" s="68" t="str">
        <f t="shared" ref="A349:A406" si="5">IF(C349="","",CONCATENATE(C349," - ",LEFT(E349,50)))</f>
        <v xml:space="preserve">PSEL.VIII.H - Advocate for the school and district, and for the </v>
      </c>
      <c r="B349" s="68" t="str">
        <f>LEFT(A349,50)</f>
        <v>PSEL.VIII.H - Advocate for the school and district</v>
      </c>
      <c r="C349" s="310" t="s">
        <v>376</v>
      </c>
      <c r="D349" s="77" t="str">
        <f>LEFT(E349,240)</f>
        <v>Advocate for the school and district, and for the importance of education and student needs and priorities to families and the community.</v>
      </c>
      <c r="E349" s="313" t="s">
        <v>105</v>
      </c>
      <c r="F349" s="314"/>
      <c r="G349" s="314"/>
      <c r="H349" s="315"/>
      <c r="I349" s="78" t="str">
        <f>IF(C349="","",IF(VLOOKUP(C349,'Indicator Selection'!$C$7:$G$135,5,FALSE)="","",VLOOKUP(C349,'Indicator Selection'!$C$7:$G$135,5,FALSE)))</f>
        <v>No</v>
      </c>
      <c r="J349" s="222"/>
      <c r="K349" s="79" t="str">
        <f>IF(J349="","",IF(J349="Distinguished",4,IF(J349="Excellent",4,IF(J349="Proficient",3,IF(J349="Basic",2,IF(J349="Needs Improvement",2,IF(J349="Unsatisfactory",1,"NA")))))))</f>
        <v/>
      </c>
      <c r="M349" s="352" t="str">
        <f>IF(AND(I349="Yes",J349=""),"Select Rating",IF(I349="Yes","",IF(J349="Select Basic or Needs Improvement","Select Basic or Needs Improvement for Professional Practice Rating on worksheet titled Eval Info &amp; Rankings.",IF(J349="Select Distinguished or Excellent","Select Distinguished or Excellent for Professional Practice Rating on worksheet titled Eval Info &amp; Rankings.",IF(AND(I349="No",J349="Distinguished"),"Indicator not selected on indicator selection worksheet. Notify administrator that this indicator will be included.",IF(AND(I349="No",J349="Excellent"),"Indicator not selected on indicator selection worksheet. Notify administrator that this indicator will be included.",IF(AND(I349="No",J349="Proficient"),"Indicator not selected on indicator selection worksheet. Notify administrator that this indicator will be included.",IF(AND(I349="No",J349="Basic"),"Indicator not selected on indicator selection worksheet. Notify administrator that this indicator will be included.",IF(AND(I349="No",J349="Needs Improvement"),"Indicator not selected on indicator selection worksheet. Notify administrator that this indicator will be included.",IF(AND(I349="No",J349="Unsatisfactory"),"Indicator not selected on indicator selection worksheet. Notify administrator that this indicator will be included.",IF(AND(I349="Yes",J349=""),"Select Rating",IF(J349="Not Applicable","",IF((ISNUMBER(SEARCH("Excellent",F350))),"Indicator not selected on indicator selection worksheet. Notify administrator that this indicator will be included.",IF((ISNUMBER(SEARCH("Distinguished",F350))),"Indicator not selected on indicator selection worksheet. Notify administrator that this indicator will be included.",IF((ISNUMBER(SEARCH("Proficient",F350))),"Indicator not selected on indicator selection worksheet. Notify administrator that this indicator will be included.",IF((ISNUMBER(SEARCH("Basic",F350))),"Indicator not selected on indicator selection worksheet. Notify administrator that this indicator will be included.",IF((ISNUMBER(SEARCH("Needs Improvement",F350))),"Indicator not selected on indicator selection worksheet. Notify administrator that this indicator will be included.",IF((ISNUMBER(SEARCH("Unsatisfactory",F350))),"Indicator not selected on indicator selection worksheet. Notify administrator that this indicator will be included.",IF((ISNUMBER(SEARCH("Excellent",F351))),"Indicator not selected on indicator selection worksheet. Notify administrator that this indicator will be included.",IF((ISNUMBER(SEARCH("Distinguished",F351))),"Indicator not selected on indicator selection worksheet. Notify administrator that this indicator will be included.",IF((ISNUMBER(SEARCH("Proficient",F351))),"Indicator not selected on indicator selection worksheet. Notify administrator that this indicator will be included.",IF((ISNUMBER(SEARCH("Basic",F351))),"Indicator not selected on indicator selection worksheet. Notify administrator that this indicator will be included.",IF((ISNUMBER(SEARCH("Needs Improvement",F351))),"Indicator not selected on indicator selection worksheet. Notify administrator that this indicator will be included.",IF((ISNUMBER(SEARCH("Unsatisfactory",F351))),"Indicator not selected on indicator selection worksheet. Notify administrator that this indicator will be included.",IF((ISNUMBER(SEARCH("Excellent",F352))),"Indicator not selected on indicator selection worksheet. Notify administrator that this indicator will be included.",IF((ISNUMBER(SEARCH("Distinguished",F352))),"Indicator not selected on indicator selection worksheet. Notify administrator that this indicator will be included.",IF((ISNUMBER(SEARCH("Proficient",F352))),"Indicator not selected on indicator selection worksheet. Notify administrator that this indicator will be included.",IF((ISNUMBER(SEARCH("Basic",F352))),"Indicator not selected on indicator selection worksheet. Notify administrator that this indicator will be included.",IF((ISNUMBER(SEARCH("Needs Improvement",F499))),"Indicator not selected on indicator selection worksheet. Notify administrator that this indicator will be included.",IF((ISNUMBER(SEARCH("Unsatisfactory",F352))),"Indicator not selected on indicator selection worksheet. Notify administrator that this indicator will be included.",IF((ISNUMBER(SEARCH("Excellent",H350))),"Indicator not selected on indicator selection worksheet. Notify administrator that this indicator will be included.",IF((ISNUMBER(SEARCH("Distinguished",H350))),"Indicator not selected on indicator selection worksheet. Notify administrator that this indicator will be included.",IF((ISNUMBER(SEARCH("Proficient",H350))),"Indicator not selected on indicator selection worksheet. Notify administrator that this indicator will be included.",IF((ISNUMBER(SEARCH("Basic",H350))),"Indicator not selected on indicator selection worksheet. Notify administrator that this indicator will be included.",IF((ISNUMBER(SEARCH("Needs Improvement",H350))),"Indicator not selected on indicator selection worksheet. Notify administrator that this indicator will be included.",IF((ISNUMBER(SEARCH("Unsatisfactory",H350))),"Indicator not selected on indicator selection worksheet. Notify administrator that this indicator will be included.",IF((ISNUMBER(SEARCH("Excellent",H351))),"Indicator not selected on indicator selection worksheet. Notify administrator that this indicator will be included.",IF((ISNUMBER(SEARCH("Distinguished",H351))),"Indicator not selected on indicator selection worksheet. Notify administrator that this indicator will be included.",IF((ISNUMBER(SEARCH("Proficient",H351))),"Indicator not selected on indicator selection worksheet. Notify administrator that this indicator will be included.",IF((ISNUMBER(SEARCH("Basic",H351))),"Indicator not selected on indicator selection worksheet. Notify administrator that this indicator will be included.",IF((ISNUMBER(SEARCH("Needs Improvement",H351))),"Indicator not selected on indicator selection worksheet. Notify administrator that this indicator will be included.",IF((ISNUMBER(SEARCH("Unsatisfactory",H351))),"Indicator not selected on indicator selection worksheet. Notify administrator that this indicator will be included.",IF((ISNUMBER(SEARCH("Proficient",H352))),"Indicator not selected on indicator selection worksheet. Notify administrator that this indicator will be included.",IF((ISNUMBER(SEARCH("Basic",H352))),"Indicator not selected on indicator selection worksheet. Notify administrator that this indicator will be included.",IF((ISNUMBER(SEARCH("Needs Improvement",H352))),"Indicator not selected on indicator selection worksheet. Notify administrator that this indicator will be included.",IF((ISNUMBER(SEARCH("Unsatisfactory",H352))),"Indicator not selected on indicator selection worksheet. Notify administrator that this indicator will be included.",""))))))))))))))))))))))))))))))))))))))))))))))</f>
        <v/>
      </c>
    </row>
    <row r="350" spans="1:13" x14ac:dyDescent="0.5">
      <c r="C350" s="311"/>
      <c r="D350" s="80"/>
      <c r="E350" s="147" t="str">
        <f>$E$11</f>
        <v>Formal Observation 1:</v>
      </c>
      <c r="F350" s="146" t="str">
        <f>IF(B349="","",IF(ISNA(VLOOKUP(B349,Tables!$BH$2:$BM$4,6,FALSE)),"",IF(VLOOKUP(B349,Tables!$BH$2:$BM$4,6,FALSE)="Not Applicable","",VLOOKUP(B349,Tables!$BH$2:$BM$4,6,FALSE))))</f>
        <v/>
      </c>
      <c r="G350" s="148" t="s">
        <v>596</v>
      </c>
      <c r="H350" s="149" t="str">
        <f>IF(B349="","",IF(ISNA(VLOOKUP(B349,Tables!$BS$2:$BX$4,6,FALSE)),"",IF(VLOOKUP(B349,Tables!$BS$2:$BX$4,6,FALSE)="Not Applicable","",VLOOKUP(B349,Tables!$BS$2:$BX$4,6,FALSE))))</f>
        <v/>
      </c>
      <c r="I350" s="334"/>
      <c r="J350" s="335"/>
      <c r="K350" s="336"/>
      <c r="M350" s="352"/>
    </row>
    <row r="351" spans="1:13" x14ac:dyDescent="0.5">
      <c r="C351" s="311"/>
      <c r="D351" s="80"/>
      <c r="E351" s="147" t="str">
        <f>$E$12</f>
        <v>Formal Observation 2:</v>
      </c>
      <c r="F351" s="146" t="str">
        <f>IF(B349="","",IF(ISNA(VLOOKUP(B349,Tables!$BH$5:$BM$7,6,FALSE)),"",IF(VLOOKUP(B349,Tables!$BH$5:$BM$7,6,FALSE)="Not Applicable","",VLOOKUP(B349,Tables!$BH$5:$BM332,6,FALSE))))</f>
        <v/>
      </c>
      <c r="G351" s="148" t="s">
        <v>597</v>
      </c>
      <c r="H351" s="149" t="str">
        <f>IF(B349="","",IF(ISNA(VLOOKUP(B349,Tables!$BS$5:$BX$7,6,FALSE)),"",IF(VLOOKUP(B349,Tables!$BS$5:$BX$7,6,FALSE)="Not Applicable","",VLOOKUP(B349,Tables!$BS$5:$BX$7,6,FALSE))))</f>
        <v/>
      </c>
      <c r="I351" s="337"/>
      <c r="J351" s="338"/>
      <c r="K351" s="339"/>
      <c r="M351" s="352"/>
    </row>
    <row r="352" spans="1:13" x14ac:dyDescent="0.5">
      <c r="C352" s="312"/>
      <c r="D352" s="81"/>
      <c r="E352" s="147" t="str">
        <f>$E$13</f>
        <v>Formal Observation 3:</v>
      </c>
      <c r="F352" s="146" t="str">
        <f>IF(B349="","",IF(ISNA(VLOOKUP(B349,Tables!$BH$8:$BM$10,6,FALSE)),"",IF(VLOOKUP(B349,Tables!$BH$8:$BM$10,6,FALSE)="Not Applicable","",VLOOKUP(B349,Tables!$BH$8:$BM$10,6,FALSE))))</f>
        <v/>
      </c>
      <c r="G352" s="148" t="s">
        <v>594</v>
      </c>
      <c r="H352" s="149" t="str">
        <f>IF(B349="","",IF(ISNA(VLOOKUP(B349,Tables!$BS$8:$BX$10,6,FALSE)),"",IF(VLOOKUP(B349,Tables!$BS$8:$BX$10,6,FALSE)="Not Applicable","",VLOOKUP(B349,Tables!$BS$8:$BX$10,6,FALSE))))</f>
        <v/>
      </c>
      <c r="I352" s="340"/>
      <c r="J352" s="341"/>
      <c r="K352" s="342"/>
      <c r="M352" s="164"/>
    </row>
    <row r="353" spans="1:13" ht="3" customHeight="1" x14ac:dyDescent="0.5">
      <c r="C353" s="119"/>
      <c r="D353" s="120"/>
      <c r="E353" s="120"/>
      <c r="F353" s="120"/>
      <c r="G353" s="120"/>
      <c r="H353" s="120"/>
      <c r="I353" s="120"/>
      <c r="J353" s="120"/>
      <c r="K353" s="120"/>
      <c r="M353" s="73"/>
    </row>
    <row r="354" spans="1:13" ht="30" customHeight="1" x14ac:dyDescent="0.5">
      <c r="A354" s="68" t="str">
        <f t="shared" si="5"/>
        <v xml:space="preserve">PSEL.VIII.I - Advocate publicly for the needs and priorities of </v>
      </c>
      <c r="B354" s="68" t="str">
        <f>LEFT(A354,50)</f>
        <v xml:space="preserve">PSEL.VIII.I - Advocate publicly for the needs and </v>
      </c>
      <c r="C354" s="310" t="s">
        <v>377</v>
      </c>
      <c r="D354" s="77" t="str">
        <f>LEFT(E354,240)</f>
        <v>Advocate publicly for the needs and priorities of students, families, and the community.</v>
      </c>
      <c r="E354" s="313" t="s">
        <v>41</v>
      </c>
      <c r="F354" s="314"/>
      <c r="G354" s="314"/>
      <c r="H354" s="315"/>
      <c r="I354" s="78" t="str">
        <f>IF(C354="","",IF(VLOOKUP(C354,'Indicator Selection'!$C$7:$G$135,5,FALSE)="","",VLOOKUP(C354,'Indicator Selection'!$C$7:$G$135,5,FALSE)))</f>
        <v>No</v>
      </c>
      <c r="J354" s="222"/>
      <c r="K354" s="79" t="str">
        <f>IF(J354="","",IF(J354="Distinguished",4,IF(J354="Excellent",4,IF(J354="Proficient",3,IF(J354="Basic",2,IF(J354="Needs Improvement",2,IF(J354="Unsatisfactory",1,"NA")))))))</f>
        <v/>
      </c>
      <c r="M354" s="352" t="str">
        <f>IF(AND(I354="Yes",J354=""),"Select Rating",IF(I354="Yes","",IF(J354="Select Basic or Needs Improvement","Select Basic or Needs Improvement for Professional Practice Rating on worksheet titled Eval Info &amp; Rankings.",IF(J354="Select Distinguished or Excellent","Select Distinguished or Excellent for Professional Practice Rating on worksheet titled Eval Info &amp; Rankings.",IF(AND(I354="No",J354="Distinguished"),"Indicator not selected on indicator selection worksheet. Notify administrator that this indicator will be included.",IF(AND(I354="No",J354="Excellent"),"Indicator not selected on indicator selection worksheet. Notify administrator that this indicator will be included.",IF(AND(I354="No",J354="Proficient"),"Indicator not selected on indicator selection worksheet. Notify administrator that this indicator will be included.",IF(AND(I354="No",J354="Basic"),"Indicator not selected on indicator selection worksheet. Notify administrator that this indicator will be included.",IF(AND(I354="No",J354="Needs Improvement"),"Indicator not selected on indicator selection worksheet. Notify administrator that this indicator will be included.",IF(AND(I354="No",J354="Unsatisfactory"),"Indicator not selected on indicator selection worksheet. Notify administrator that this indicator will be included.",IF(AND(I354="Yes",J354=""),"Select Rating",IF(J354="Not Applicable","",IF((ISNUMBER(SEARCH("Excellent",F355))),"Indicator not selected on indicator selection worksheet. Notify administrator that this indicator will be included.",IF((ISNUMBER(SEARCH("Distinguished",F355))),"Indicator not selected on indicator selection worksheet. Notify administrator that this indicator will be included.",IF((ISNUMBER(SEARCH("Proficient",F355))),"Indicator not selected on indicator selection worksheet. Notify administrator that this indicator will be included.",IF((ISNUMBER(SEARCH("Basic",F355))),"Indicator not selected on indicator selection worksheet. Notify administrator that this indicator will be included.",IF((ISNUMBER(SEARCH("Needs Improvement",F355))),"Indicator not selected on indicator selection worksheet. Notify administrator that this indicator will be included.",IF((ISNUMBER(SEARCH("Unsatisfactory",F355))),"Indicator not selected on indicator selection worksheet. Notify administrator that this indicator will be included.",IF((ISNUMBER(SEARCH("Excellent",F356))),"Indicator not selected on indicator selection worksheet. Notify administrator that this indicator will be included.",IF((ISNUMBER(SEARCH("Distinguished",F356))),"Indicator not selected on indicator selection worksheet. Notify administrator that this indicator will be included.",IF((ISNUMBER(SEARCH("Proficient",F356))),"Indicator not selected on indicator selection worksheet. Notify administrator that this indicator will be included.",IF((ISNUMBER(SEARCH("Basic",F356))),"Indicator not selected on indicator selection worksheet. Notify administrator that this indicator will be included.",IF((ISNUMBER(SEARCH("Needs Improvement",F356))),"Indicator not selected on indicator selection worksheet. Notify administrator that this indicator will be included.",IF((ISNUMBER(SEARCH("Unsatisfactory",F356))),"Indicator not selected on indicator selection worksheet. Notify administrator that this indicator will be included.",IF((ISNUMBER(SEARCH("Excellent",F357))),"Indicator not selected on indicator selection worksheet. Notify administrator that this indicator will be included.",IF((ISNUMBER(SEARCH("Distinguished",F357))),"Indicator not selected on indicator selection worksheet. Notify administrator that this indicator will be included.",IF((ISNUMBER(SEARCH("Proficient",F357))),"Indicator not selected on indicator selection worksheet. Notify administrator that this indicator will be included.",IF((ISNUMBER(SEARCH("Basic",F357))),"Indicator not selected on indicator selection worksheet. Notify administrator that this indicator will be included.",IF((ISNUMBER(SEARCH("Needs Improvement",F504))),"Indicator not selected on indicator selection worksheet. Notify administrator that this indicator will be included.",IF((ISNUMBER(SEARCH("Unsatisfactory",F357))),"Indicator not selected on indicator selection worksheet. Notify administrator that this indicator will be included.",IF((ISNUMBER(SEARCH("Excellent",H355))),"Indicator not selected on indicator selection worksheet. Notify administrator that this indicator will be included.",IF((ISNUMBER(SEARCH("Distinguished",H355))),"Indicator not selected on indicator selection worksheet. Notify administrator that this indicator will be included.",IF((ISNUMBER(SEARCH("Proficient",H355))),"Indicator not selected on indicator selection worksheet. Notify administrator that this indicator will be included.",IF((ISNUMBER(SEARCH("Basic",H355))),"Indicator not selected on indicator selection worksheet. Notify administrator that this indicator will be included.",IF((ISNUMBER(SEARCH("Needs Improvement",H355))),"Indicator not selected on indicator selection worksheet. Notify administrator that this indicator will be included.",IF((ISNUMBER(SEARCH("Unsatisfactory",H355))),"Indicator not selected on indicator selection worksheet. Notify administrator that this indicator will be included.",IF((ISNUMBER(SEARCH("Excellent",H356))),"Indicator not selected on indicator selection worksheet. Notify administrator that this indicator will be included.",IF((ISNUMBER(SEARCH("Distinguished",H356))),"Indicator not selected on indicator selection worksheet. Notify administrator that this indicator will be included.",IF((ISNUMBER(SEARCH("Proficient",H356))),"Indicator not selected on indicator selection worksheet. Notify administrator that this indicator will be included.",IF((ISNUMBER(SEARCH("Basic",H356))),"Indicator not selected on indicator selection worksheet. Notify administrator that this indicator will be included.",IF((ISNUMBER(SEARCH("Needs Improvement",H356))),"Indicator not selected on indicator selection worksheet. Notify administrator that this indicator will be included.",IF((ISNUMBER(SEARCH("Unsatisfactory",H356))),"Indicator not selected on indicator selection worksheet. Notify administrator that this indicator will be included.",IF((ISNUMBER(SEARCH("Proficient",H357))),"Indicator not selected on indicator selection worksheet. Notify administrator that this indicator will be included.",IF((ISNUMBER(SEARCH("Basic",H357))),"Indicator not selected on indicator selection worksheet. Notify administrator that this indicator will be included.",IF((ISNUMBER(SEARCH("Needs Improvement",H357))),"Indicator not selected on indicator selection worksheet. Notify administrator that this indicator will be included.",IF((ISNUMBER(SEARCH("Unsatisfactory",H357))),"Indicator not selected on indicator selection worksheet. Notify administrator that this indicator will be included.",""))))))))))))))))))))))))))))))))))))))))))))))</f>
        <v/>
      </c>
    </row>
    <row r="355" spans="1:13" x14ac:dyDescent="0.5">
      <c r="C355" s="311"/>
      <c r="D355" s="80"/>
      <c r="E355" s="147" t="str">
        <f>$E$11</f>
        <v>Formal Observation 1:</v>
      </c>
      <c r="F355" s="146" t="str">
        <f>IF(B354="","",IF(ISNA(VLOOKUP(B354,Tables!$BH$2:$BM$4,6,FALSE)),"",IF(VLOOKUP(B354,Tables!$BH$2:$BM$4,6,FALSE)="Not Applicable","",VLOOKUP(B354,Tables!$BH$2:$BM$4,6,FALSE))))</f>
        <v/>
      </c>
      <c r="G355" s="148" t="s">
        <v>596</v>
      </c>
      <c r="H355" s="149" t="str">
        <f>IF(B354="","",IF(ISNA(VLOOKUP(B354,Tables!$BS$2:$BX$4,6,FALSE)),"",IF(VLOOKUP(B354,Tables!$BS$2:$BX$4,6,FALSE)="Not Applicable","",VLOOKUP(B354,Tables!$BS$2:$BX$4,6,FALSE))))</f>
        <v/>
      </c>
      <c r="I355" s="334"/>
      <c r="J355" s="335"/>
      <c r="K355" s="336"/>
      <c r="M355" s="352"/>
    </row>
    <row r="356" spans="1:13" x14ac:dyDescent="0.5">
      <c r="C356" s="311"/>
      <c r="D356" s="80"/>
      <c r="E356" s="147" t="str">
        <f>$E$12</f>
        <v>Formal Observation 2:</v>
      </c>
      <c r="F356" s="146" t="str">
        <f>IF(B354="","",IF(ISNA(VLOOKUP(B354,Tables!$BH$5:$BM$7,6,FALSE)),"",IF(VLOOKUP(B354,Tables!$BH$5:$BM$7,6,FALSE)="Not Applicable","",VLOOKUP(B354,Tables!$BH$5:$BM337,6,FALSE))))</f>
        <v/>
      </c>
      <c r="G356" s="148" t="s">
        <v>597</v>
      </c>
      <c r="H356" s="149" t="str">
        <f>IF(B354="","",IF(ISNA(VLOOKUP(B354,Tables!$BS$5:$BX$7,6,FALSE)),"",IF(VLOOKUP(B354,Tables!$BS$5:$BX$7,6,FALSE)="Not Applicable","",VLOOKUP(B354,Tables!$BS$5:$BX$7,6,FALSE))))</f>
        <v/>
      </c>
      <c r="I356" s="337"/>
      <c r="J356" s="338"/>
      <c r="K356" s="339"/>
      <c r="M356" s="352"/>
    </row>
    <row r="357" spans="1:13" x14ac:dyDescent="0.5">
      <c r="C357" s="312"/>
      <c r="D357" s="81"/>
      <c r="E357" s="147" t="str">
        <f>$E$13</f>
        <v>Formal Observation 3:</v>
      </c>
      <c r="F357" s="146" t="str">
        <f>IF(B354="","",IF(ISNA(VLOOKUP(B354,Tables!$BH$8:$BM$10,6,FALSE)),"",IF(VLOOKUP(B354,Tables!$BH$8:$BM$10,6,FALSE)="Not Applicable","",VLOOKUP(B354,Tables!$BH$8:$BM$10,6,FALSE))))</f>
        <v/>
      </c>
      <c r="G357" s="148" t="s">
        <v>594</v>
      </c>
      <c r="H357" s="149" t="str">
        <f>IF(B354="","",IF(ISNA(VLOOKUP(B354,Tables!$BS$8:$BX$10,6,FALSE)),"",IF(VLOOKUP(B354,Tables!$BS$8:$BX$10,6,FALSE)="Not Applicable","",VLOOKUP(B354,Tables!$BS$8:$BX$10,6,FALSE))))</f>
        <v/>
      </c>
      <c r="I357" s="340"/>
      <c r="J357" s="341"/>
      <c r="K357" s="342"/>
      <c r="M357" s="164"/>
    </row>
    <row r="358" spans="1:13" ht="3" customHeight="1" x14ac:dyDescent="0.5">
      <c r="C358" s="119"/>
      <c r="D358" s="120"/>
      <c r="E358" s="120"/>
      <c r="F358" s="120"/>
      <c r="G358" s="120"/>
      <c r="H358" s="120"/>
      <c r="I358" s="120"/>
      <c r="J358" s="120"/>
      <c r="K358" s="120"/>
      <c r="M358" s="73"/>
    </row>
    <row r="359" spans="1:13" ht="30" customHeight="1" x14ac:dyDescent="0.5">
      <c r="A359" s="68" t="str">
        <f t="shared" si="5"/>
        <v>PSEL.VIII.J - Build and sustain productive partnerships with pub</v>
      </c>
      <c r="B359" s="68" t="str">
        <f>LEFT(A359,50)</f>
        <v>PSEL.VIII.J - Build and sustain productive partner</v>
      </c>
      <c r="C359" s="310" t="s">
        <v>378</v>
      </c>
      <c r="D359" s="77" t="str">
        <f>LEFT(E359,240)</f>
        <v>Build and sustain productive partnerships with public and private sectors to promote school improvement and student learning.</v>
      </c>
      <c r="E359" s="313" t="s">
        <v>106</v>
      </c>
      <c r="F359" s="314"/>
      <c r="G359" s="314"/>
      <c r="H359" s="315"/>
      <c r="I359" s="78" t="str">
        <f>IF(C359="","",IF(VLOOKUP(C359,'Indicator Selection'!$C$7:$G$135,5,FALSE)="","",VLOOKUP(C359,'Indicator Selection'!$C$7:$G$135,5,FALSE)))</f>
        <v>No</v>
      </c>
      <c r="J359" s="222"/>
      <c r="K359" s="79" t="str">
        <f>IF(J359="","",IF(J359="Distinguished",4,IF(J359="Excellent",4,IF(J359="Proficient",3,IF(J359="Basic",2,IF(J359="Needs Improvement",2,IF(J359="Unsatisfactory",1,"NA")))))))</f>
        <v/>
      </c>
      <c r="M359" s="352" t="str">
        <f>IF(AND(I359="Yes",J359=""),"Select Rating",IF(I359="Yes","",IF(J359="Select Basic or Needs Improvement","Select Basic or Needs Improvement for Professional Practice Rating on worksheet titled Eval Info &amp; Rankings.",IF(J359="Select Distinguished or Excellent","Select Distinguished or Excellent for Professional Practice Rating on worksheet titled Eval Info &amp; Rankings.",IF(AND(I359="No",J359="Distinguished"),"Indicator not selected on indicator selection worksheet. Notify administrator that this indicator will be included.",IF(AND(I359="No",J359="Excellent"),"Indicator not selected on indicator selection worksheet. Notify administrator that this indicator will be included.",IF(AND(I359="No",J359="Proficient"),"Indicator not selected on indicator selection worksheet. Notify administrator that this indicator will be included.",IF(AND(I359="No",J359="Basic"),"Indicator not selected on indicator selection worksheet. Notify administrator that this indicator will be included.",IF(AND(I359="No",J359="Needs Improvement"),"Indicator not selected on indicator selection worksheet. Notify administrator that this indicator will be included.",IF(AND(I359="No",J359="Unsatisfactory"),"Indicator not selected on indicator selection worksheet. Notify administrator that this indicator will be included.",IF(AND(I359="Yes",J359=""),"Select Rating",IF(J359="Not Applicable","",IF((ISNUMBER(SEARCH("Excellent",F360))),"Indicator not selected on indicator selection worksheet. Notify administrator that this indicator will be included.",IF((ISNUMBER(SEARCH("Distinguished",F360))),"Indicator not selected on indicator selection worksheet. Notify administrator that this indicator will be included.",IF((ISNUMBER(SEARCH("Proficient",F360))),"Indicator not selected on indicator selection worksheet. Notify administrator that this indicator will be included.",IF((ISNUMBER(SEARCH("Basic",F360))),"Indicator not selected on indicator selection worksheet. Notify administrator that this indicator will be included.",IF((ISNUMBER(SEARCH("Needs Improvement",F360))),"Indicator not selected on indicator selection worksheet. Notify administrator that this indicator will be included.",IF((ISNUMBER(SEARCH("Unsatisfactory",F360))),"Indicator not selected on indicator selection worksheet. Notify administrator that this indicator will be included.",IF((ISNUMBER(SEARCH("Excellent",F361))),"Indicator not selected on indicator selection worksheet. Notify administrator that this indicator will be included.",IF((ISNUMBER(SEARCH("Distinguished",F361))),"Indicator not selected on indicator selection worksheet. Notify administrator that this indicator will be included.",IF((ISNUMBER(SEARCH("Proficient",F361))),"Indicator not selected on indicator selection worksheet. Notify administrator that this indicator will be included.",IF((ISNUMBER(SEARCH("Basic",F361))),"Indicator not selected on indicator selection worksheet. Notify administrator that this indicator will be included.",IF((ISNUMBER(SEARCH("Needs Improvement",F361))),"Indicator not selected on indicator selection worksheet. Notify administrator that this indicator will be included.",IF((ISNUMBER(SEARCH("Unsatisfactory",F361))),"Indicator not selected on indicator selection worksheet. Notify administrator that this indicator will be included.",IF((ISNUMBER(SEARCH("Excellent",F362))),"Indicator not selected on indicator selection worksheet. Notify administrator that this indicator will be included.",IF((ISNUMBER(SEARCH("Distinguished",F362))),"Indicator not selected on indicator selection worksheet. Notify administrator that this indicator will be included.",IF((ISNUMBER(SEARCH("Proficient",F362))),"Indicator not selected on indicator selection worksheet. Notify administrator that this indicator will be included.",IF((ISNUMBER(SEARCH("Basic",F362))),"Indicator not selected on indicator selection worksheet. Notify administrator that this indicator will be included.",IF((ISNUMBER(SEARCH("Needs Improvement",F509))),"Indicator not selected on indicator selection worksheet. Notify administrator that this indicator will be included.",IF((ISNUMBER(SEARCH("Unsatisfactory",F362))),"Indicator not selected on indicator selection worksheet. Notify administrator that this indicator will be included.",IF((ISNUMBER(SEARCH("Excellent",H360))),"Indicator not selected on indicator selection worksheet. Notify administrator that this indicator will be included.",IF((ISNUMBER(SEARCH("Distinguished",H360))),"Indicator not selected on indicator selection worksheet. Notify administrator that this indicator will be included.",IF((ISNUMBER(SEARCH("Proficient",H360))),"Indicator not selected on indicator selection worksheet. Notify administrator that this indicator will be included.",IF((ISNUMBER(SEARCH("Basic",H360))),"Indicator not selected on indicator selection worksheet. Notify administrator that this indicator will be included.",IF((ISNUMBER(SEARCH("Needs Improvement",H360))),"Indicator not selected on indicator selection worksheet. Notify administrator that this indicator will be included.",IF((ISNUMBER(SEARCH("Unsatisfactory",H360))),"Indicator not selected on indicator selection worksheet. Notify administrator that this indicator will be included.",IF((ISNUMBER(SEARCH("Excellent",H361))),"Indicator not selected on indicator selection worksheet. Notify administrator that this indicator will be included.",IF((ISNUMBER(SEARCH("Distinguished",H361))),"Indicator not selected on indicator selection worksheet. Notify administrator that this indicator will be included.",IF((ISNUMBER(SEARCH("Proficient",H361))),"Indicator not selected on indicator selection worksheet. Notify administrator that this indicator will be included.",IF((ISNUMBER(SEARCH("Basic",H361))),"Indicator not selected on indicator selection worksheet. Notify administrator that this indicator will be included.",IF((ISNUMBER(SEARCH("Needs Improvement",H361))),"Indicator not selected on indicator selection worksheet. Notify administrator that this indicator will be included.",IF((ISNUMBER(SEARCH("Unsatisfactory",H361))),"Indicator not selected on indicator selection worksheet. Notify administrator that this indicator will be included.",IF((ISNUMBER(SEARCH("Proficient",H362))),"Indicator not selected on indicator selection worksheet. Notify administrator that this indicator will be included.",IF((ISNUMBER(SEARCH("Basic",H362))),"Indicator not selected on indicator selection worksheet. Notify administrator that this indicator will be included.",IF((ISNUMBER(SEARCH("Needs Improvement",H362))),"Indicator not selected on indicator selection worksheet. Notify administrator that this indicator will be included.",IF((ISNUMBER(SEARCH("Unsatisfactory",H362))),"Indicator not selected on indicator selection worksheet. Notify administrator that this indicator will be included.",""))))))))))))))))))))))))))))))))))))))))))))))</f>
        <v/>
      </c>
    </row>
    <row r="360" spans="1:13" x14ac:dyDescent="0.5">
      <c r="C360" s="311"/>
      <c r="D360" s="80"/>
      <c r="E360" s="147" t="str">
        <f>$E$11</f>
        <v>Formal Observation 1:</v>
      </c>
      <c r="F360" s="146" t="str">
        <f>IF(B359="","",IF(ISNA(VLOOKUP(B359,Tables!$BH$2:$BM$4,6,FALSE)),"",IF(VLOOKUP(B359,Tables!$BH$2:$BM$4,6,FALSE)="Not Applicable","",VLOOKUP(B359,Tables!$BH$2:$BM$4,6,FALSE))))</f>
        <v/>
      </c>
      <c r="G360" s="148" t="s">
        <v>596</v>
      </c>
      <c r="H360" s="149" t="str">
        <f>IF(B359="","",IF(ISNA(VLOOKUP(B359,Tables!$BS$2:$BX$4,6,FALSE)),"",IF(VLOOKUP(B359,Tables!$BS$2:$BX$4,6,FALSE)="Not Applicable","",VLOOKUP(B359,Tables!$BS$2:$BX$4,6,FALSE))))</f>
        <v/>
      </c>
      <c r="I360" s="334"/>
      <c r="J360" s="335"/>
      <c r="K360" s="336"/>
      <c r="M360" s="352"/>
    </row>
    <row r="361" spans="1:13" x14ac:dyDescent="0.5">
      <c r="C361" s="311"/>
      <c r="D361" s="80"/>
      <c r="E361" s="147" t="str">
        <f>$E$12</f>
        <v>Formal Observation 2:</v>
      </c>
      <c r="F361" s="146" t="str">
        <f>IF(B359="","",IF(ISNA(VLOOKUP(B359,Tables!$BH$5:$BM$7,6,FALSE)),"",IF(VLOOKUP(B359,Tables!$BH$5:$BM$7,6,FALSE)="Not Applicable","",VLOOKUP(B359,Tables!$BH$5:$BM342,6,FALSE))))</f>
        <v/>
      </c>
      <c r="G361" s="148" t="s">
        <v>597</v>
      </c>
      <c r="H361" s="149" t="str">
        <f>IF(B359="","",IF(ISNA(VLOOKUP(B359,Tables!$BS$5:$BX$7,6,FALSE)),"",IF(VLOOKUP(B359,Tables!$BS$5:$BX$7,6,FALSE)="Not Applicable","",VLOOKUP(B359,Tables!$BS$5:$BX$7,6,FALSE))))</f>
        <v/>
      </c>
      <c r="I361" s="337"/>
      <c r="J361" s="338"/>
      <c r="K361" s="339"/>
      <c r="M361" s="352"/>
    </row>
    <row r="362" spans="1:13" x14ac:dyDescent="0.5">
      <c r="C362" s="312"/>
      <c r="D362" s="81"/>
      <c r="E362" s="147" t="str">
        <f>$E$13</f>
        <v>Formal Observation 3:</v>
      </c>
      <c r="F362" s="146" t="str">
        <f>IF(B359="","",IF(ISNA(VLOOKUP(B359,Tables!$BH$8:$BM$10,6,FALSE)),"",IF(VLOOKUP(B359,Tables!$BH$8:$BM$10,6,FALSE)="Not Applicable","",VLOOKUP(B359,Tables!$BH$8:$BM$10,6,FALSE))))</f>
        <v/>
      </c>
      <c r="G362" s="148" t="s">
        <v>594</v>
      </c>
      <c r="H362" s="149" t="str">
        <f>IF(B359="","",IF(ISNA(VLOOKUP(B359,Tables!$BS$8:$BX$10,6,FALSE)),"",IF(VLOOKUP(B359,Tables!$BS$8:$BX$10,6,FALSE)="Not Applicable","",VLOOKUP(B359,Tables!$BS$8:$BX$10,6,FALSE))))</f>
        <v/>
      </c>
      <c r="I362" s="340"/>
      <c r="J362" s="341"/>
      <c r="K362" s="342"/>
      <c r="M362" s="164"/>
    </row>
    <row r="363" spans="1:13" ht="3" customHeight="1" x14ac:dyDescent="0.5">
      <c r="C363" s="119"/>
      <c r="D363" s="120"/>
      <c r="E363" s="120"/>
      <c r="F363" s="120"/>
      <c r="G363" s="120"/>
      <c r="H363" s="120"/>
      <c r="I363" s="120"/>
      <c r="J363" s="120"/>
      <c r="K363" s="120"/>
      <c r="M363" s="73"/>
    </row>
    <row r="364" spans="1:13" ht="13.25" customHeight="1" x14ac:dyDescent="0.5">
      <c r="B364" s="68" t="str">
        <f>LEFT(A364,50)</f>
        <v/>
      </c>
      <c r="C364" s="316" t="s">
        <v>582</v>
      </c>
      <c r="D364" s="317"/>
      <c r="E364" s="317"/>
      <c r="F364" s="317"/>
      <c r="G364" s="317"/>
      <c r="H364" s="318"/>
      <c r="I364" s="83">
        <f>COUNTA(J314:J362)</f>
        <v>0</v>
      </c>
      <c r="J364" s="83"/>
      <c r="K364" s="83">
        <f>SUM(K314,K319,K324,K329,K334,K339,K344,K349,K354,K359)</f>
        <v>0</v>
      </c>
      <c r="M364" s="68"/>
    </row>
    <row r="365" spans="1:13" ht="13.25" customHeight="1" x14ac:dyDescent="0.5">
      <c r="C365" s="346" t="str">
        <f>CONCATENATE(C312," ","Rating Average")</f>
        <v>Meaningful Engagement of Families and Community Rating Average</v>
      </c>
      <c r="D365" s="346"/>
      <c r="E365" s="346"/>
      <c r="F365" s="346"/>
      <c r="G365" s="346"/>
      <c r="H365" s="346"/>
      <c r="I365" s="121">
        <f>IFERROR(K364/I364,0)</f>
        <v>0</v>
      </c>
      <c r="J365" s="333" t="str">
        <f>IF(I364="","",IF(I365=0,"",IF(I365&gt;='Eval Info &amp; Rankings'!$F$39,"Excellent",IF(I365&gt;='Eval Info &amp; Rankings'!$F$40,"Proficient",IF(I365&gt;='Eval Info &amp; Rankings'!$F$41,"Needs Improvement",IF(I365&gt;=0,"Unsatisfactory",""))))))</f>
        <v/>
      </c>
      <c r="K365" s="333"/>
      <c r="M365" s="68"/>
    </row>
    <row r="366" spans="1:13" ht="3" customHeight="1" x14ac:dyDescent="0.5">
      <c r="C366" s="119"/>
      <c r="D366" s="120"/>
      <c r="E366" s="120"/>
      <c r="F366" s="120"/>
      <c r="G366" s="120"/>
      <c r="H366" s="120"/>
      <c r="I366" s="120"/>
      <c r="J366" s="120"/>
      <c r="K366" s="120"/>
      <c r="M366" s="73"/>
    </row>
    <row r="367" spans="1:13" ht="125" customHeight="1" x14ac:dyDescent="0.5">
      <c r="C367" s="209" t="s">
        <v>848</v>
      </c>
      <c r="D367" s="208"/>
      <c r="E367" s="307" t="s">
        <v>840</v>
      </c>
      <c r="F367" s="308"/>
      <c r="G367" s="308"/>
      <c r="H367" s="308"/>
      <c r="I367" s="308"/>
      <c r="J367" s="308"/>
      <c r="K367" s="309"/>
      <c r="M367" s="73"/>
    </row>
    <row r="368" spans="1:13" ht="3" customHeight="1" x14ac:dyDescent="0.5">
      <c r="C368" s="119"/>
      <c r="D368" s="120"/>
      <c r="E368" s="120"/>
      <c r="F368" s="120"/>
      <c r="G368" s="120"/>
      <c r="H368" s="120"/>
      <c r="I368" s="120"/>
      <c r="J368" s="120"/>
      <c r="K368" s="120"/>
      <c r="M368" s="73"/>
    </row>
    <row r="369" spans="1:13" ht="13.25" customHeight="1" x14ac:dyDescent="0.5">
      <c r="C369" s="304" t="s">
        <v>43</v>
      </c>
      <c r="D369" s="305"/>
      <c r="E369" s="305"/>
      <c r="F369" s="305"/>
      <c r="G369" s="305"/>
      <c r="H369" s="305"/>
      <c r="I369" s="305"/>
      <c r="J369" s="305"/>
      <c r="K369" s="306"/>
      <c r="M369" s="68"/>
    </row>
    <row r="370" spans="1:13" ht="26" x14ac:dyDescent="0.45">
      <c r="C370" s="74" t="s">
        <v>125</v>
      </c>
      <c r="D370" s="75" t="s">
        <v>616</v>
      </c>
      <c r="E370" s="357" t="s">
        <v>129</v>
      </c>
      <c r="F370" s="357"/>
      <c r="G370" s="357"/>
      <c r="H370" s="357"/>
      <c r="I370" s="74" t="s">
        <v>612</v>
      </c>
      <c r="J370" s="74" t="s">
        <v>588</v>
      </c>
      <c r="K370" s="74" t="s">
        <v>589</v>
      </c>
      <c r="M370" s="68"/>
    </row>
    <row r="371" spans="1:13" ht="30" customHeight="1" x14ac:dyDescent="0.5">
      <c r="A371" s="68" t="str">
        <f t="shared" si="5"/>
        <v>PSEL.IX.A - Institute, manage, and monitor operations and admi</v>
      </c>
      <c r="B371" s="68" t="str">
        <f>LEFT(A371,50)</f>
        <v>PSEL.IX.A - Institute, manage, and monitor operati</v>
      </c>
      <c r="C371" s="310" t="s">
        <v>379</v>
      </c>
      <c r="D371" s="77" t="str">
        <f>LEFT(E371,240)</f>
        <v>Institute, manage, and monitor operations and administrative systems that promote the mission and vision of the school.</v>
      </c>
      <c r="E371" s="313" t="s">
        <v>107</v>
      </c>
      <c r="F371" s="314"/>
      <c r="G371" s="314"/>
      <c r="H371" s="315"/>
      <c r="I371" s="78" t="str">
        <f>IF(C371="","",IF(VLOOKUP(C371,'Indicator Selection'!$C$7:$G$135,5,FALSE)="","",VLOOKUP(C371,'Indicator Selection'!$C$7:$G$135,5,FALSE)))</f>
        <v>No</v>
      </c>
      <c r="J371" s="222"/>
      <c r="K371" s="79" t="str">
        <f>IF(J371="","",IF(J371="Distinguished",4,IF(J371="Excellent",4,IF(J371="Proficient",3,IF(J371="Basic",2,IF(J371="Needs Improvement",2,IF(J371="Unsatisfactory",1,"NA")))))))</f>
        <v/>
      </c>
      <c r="M371" s="352" t="str">
        <f>IF(AND(I371="Yes",J371=""),"Select Rating",IF(I371="Yes","",IF(J371="Select Basic or Needs Improvement","Select Basic or Needs Improvement for Professional Practice Rating on worksheet titled Eval Info &amp; Rankings.",IF(J371="Select Distinguished or Excellent","Select Distinguished or Excellent for Professional Practice Rating on worksheet titled Eval Info &amp; Rankings.",IF(AND(I371="No",J371="Distinguished"),"Indicator not selected on indicator selection worksheet. Notify administrator that this indicator will be included.",IF(AND(I371="No",J371="Excellent"),"Indicator not selected on indicator selection worksheet. Notify administrator that this indicator will be included.",IF(AND(I371="No",J371="Proficient"),"Indicator not selected on indicator selection worksheet. Notify administrator that this indicator will be included.",IF(AND(I371="No",J371="Basic"),"Indicator not selected on indicator selection worksheet. Notify administrator that this indicator will be included.",IF(AND(I371="No",J371="Needs Improvement"),"Indicator not selected on indicator selection worksheet. Notify administrator that this indicator will be included.",IF(AND(I371="No",J371="Unsatisfactory"),"Indicator not selected on indicator selection worksheet. Notify administrator that this indicator will be included.",IF(AND(I371="Yes",J371=""),"Select Rating",IF(J371="Not Applicable","",IF((ISNUMBER(SEARCH("Excellent",F372))),"Indicator not selected on indicator selection worksheet. Notify administrator that this indicator will be included.",IF((ISNUMBER(SEARCH("Distinguished",F372))),"Indicator not selected on indicator selection worksheet. Notify administrator that this indicator will be included.",IF((ISNUMBER(SEARCH("Proficient",F372))),"Indicator not selected on indicator selection worksheet. Notify administrator that this indicator will be included.",IF((ISNUMBER(SEARCH("Basic",F372))),"Indicator not selected on indicator selection worksheet. Notify administrator that this indicator will be included.",IF((ISNUMBER(SEARCH("Needs Improvement",F372))),"Indicator not selected on indicator selection worksheet. Notify administrator that this indicator will be included.",IF((ISNUMBER(SEARCH("Unsatisfactory",F372))),"Indicator not selected on indicator selection worksheet. Notify administrator that this indicator will be included.",IF((ISNUMBER(SEARCH("Excellent",F373))),"Indicator not selected on indicator selection worksheet. Notify administrator that this indicator will be included.",IF((ISNUMBER(SEARCH("Distinguished",F373))),"Indicator not selected on indicator selection worksheet. Notify administrator that this indicator will be included.",IF((ISNUMBER(SEARCH("Proficient",F373))),"Indicator not selected on indicator selection worksheet. Notify administrator that this indicator will be included.",IF((ISNUMBER(SEARCH("Basic",F373))),"Indicator not selected on indicator selection worksheet. Notify administrator that this indicator will be included.",IF((ISNUMBER(SEARCH("Needs Improvement",F373))),"Indicator not selected on indicator selection worksheet. Notify administrator that this indicator will be included.",IF((ISNUMBER(SEARCH("Unsatisfactory",F373))),"Indicator not selected on indicator selection worksheet. Notify administrator that this indicator will be included.",IF((ISNUMBER(SEARCH("Excellent",F374))),"Indicator not selected on indicator selection worksheet. Notify administrator that this indicator will be included.",IF((ISNUMBER(SEARCH("Distinguished",F374))),"Indicator not selected on indicator selection worksheet. Notify administrator that this indicator will be included.",IF((ISNUMBER(SEARCH("Proficient",F374))),"Indicator not selected on indicator selection worksheet. Notify administrator that this indicator will be included.",IF((ISNUMBER(SEARCH("Basic",F374))),"Indicator not selected on indicator selection worksheet. Notify administrator that this indicator will be included.",IF((ISNUMBER(SEARCH("Needs Improvement",F518))),"Indicator not selected on indicator selection worksheet. Notify administrator that this indicator will be included.",IF((ISNUMBER(SEARCH("Unsatisfactory",F374))),"Indicator not selected on indicator selection worksheet. Notify administrator that this indicator will be included.",IF((ISNUMBER(SEARCH("Excellent",H372))),"Indicator not selected on indicator selection worksheet. Notify administrator that this indicator will be included.",IF((ISNUMBER(SEARCH("Distinguished",H372))),"Indicator not selected on indicator selection worksheet. Notify administrator that this indicator will be included.",IF((ISNUMBER(SEARCH("Proficient",H372))),"Indicator not selected on indicator selection worksheet. Notify administrator that this indicator will be included.",IF((ISNUMBER(SEARCH("Basic",H372))),"Indicator not selected on indicator selection worksheet. Notify administrator that this indicator will be included.",IF((ISNUMBER(SEARCH("Needs Improvement",H372))),"Indicator not selected on indicator selection worksheet. Notify administrator that this indicator will be included.",IF((ISNUMBER(SEARCH("Unsatisfactory",H372))),"Indicator not selected on indicator selection worksheet. Notify administrator that this indicator will be included.",IF((ISNUMBER(SEARCH("Excellent",H373))),"Indicator not selected on indicator selection worksheet. Notify administrator that this indicator will be included.",IF((ISNUMBER(SEARCH("Distinguished",H373))),"Indicator not selected on indicator selection worksheet. Notify administrator that this indicator will be included.",IF((ISNUMBER(SEARCH("Proficient",H373))),"Indicator not selected on indicator selection worksheet. Notify administrator that this indicator will be included.",IF((ISNUMBER(SEARCH("Basic",H373))),"Indicator not selected on indicator selection worksheet. Notify administrator that this indicator will be included.",IF((ISNUMBER(SEARCH("Needs Improvement",H373))),"Indicator not selected on indicator selection worksheet. Notify administrator that this indicator will be included.",IF((ISNUMBER(SEARCH("Unsatisfactory",H373))),"Indicator not selected on indicator selection worksheet. Notify administrator that this indicator will be included.",IF((ISNUMBER(SEARCH("Proficient",H374))),"Indicator not selected on indicator selection worksheet. Notify administrator that this indicator will be included.",IF((ISNUMBER(SEARCH("Basic",H374))),"Indicator not selected on indicator selection worksheet. Notify administrator that this indicator will be included.",IF((ISNUMBER(SEARCH("Needs Improvement",H374))),"Indicator not selected on indicator selection worksheet. Notify administrator that this indicator will be included.",IF((ISNUMBER(SEARCH("Unsatisfactory",H374))),"Indicator not selected on indicator selection worksheet. Notify administrator that this indicator will be included.",""))))))))))))))))))))))))))))))))))))))))))))))</f>
        <v/>
      </c>
    </row>
    <row r="372" spans="1:13" x14ac:dyDescent="0.5">
      <c r="C372" s="311"/>
      <c r="D372" s="80"/>
      <c r="E372" s="147" t="str">
        <f>$E$11</f>
        <v>Formal Observation 1:</v>
      </c>
      <c r="F372" s="146" t="str">
        <f>IF(B371="","",IF(ISNA(VLOOKUP(B371,Tables!$BH$2:$BM$4,6,FALSE)),"",IF(VLOOKUP(B371,Tables!$BH$2:$BM$4,6,FALSE)="Not Applicable","",VLOOKUP(B371,Tables!$BH$2:$BM$4,6,FALSE))))</f>
        <v/>
      </c>
      <c r="G372" s="148" t="s">
        <v>596</v>
      </c>
      <c r="H372" s="149" t="str">
        <f>IF(B371="","",IF(ISNA(VLOOKUP(B371,Tables!$BS$2:$BX$4,6,FALSE)),"",IF(VLOOKUP(B371,Tables!$BS$2:$BX$4,6,FALSE)="Not Applicable","",VLOOKUP(B371,Tables!$BS$2:$BX$4,6,FALSE))))</f>
        <v/>
      </c>
      <c r="I372" s="334"/>
      <c r="J372" s="335"/>
      <c r="K372" s="336"/>
      <c r="M372" s="352"/>
    </row>
    <row r="373" spans="1:13" x14ac:dyDescent="0.5">
      <c r="C373" s="311"/>
      <c r="D373" s="80"/>
      <c r="E373" s="147" t="str">
        <f>$E$12</f>
        <v>Formal Observation 2:</v>
      </c>
      <c r="F373" s="146" t="str">
        <f>IF(B371="","",IF(ISNA(VLOOKUP(B371,Tables!$BH$5:$BM$7,6,FALSE)),"",IF(VLOOKUP(B371,Tables!$BH$5:$BM$7,6,FALSE)="Not Applicable","",VLOOKUP(B371,Tables!$BH$5:$BM352,6,FALSE))))</f>
        <v/>
      </c>
      <c r="G373" s="148" t="s">
        <v>597</v>
      </c>
      <c r="H373" s="149" t="str">
        <f>IF(B371="","",IF(ISNA(VLOOKUP(B371,Tables!$BS$5:$BX$7,6,FALSE)),"",IF(VLOOKUP(B371,Tables!$BS$5:$BX$7,6,FALSE)="Not Applicable","",VLOOKUP(B371,Tables!$BS$5:$BX$7,6,FALSE))))</f>
        <v/>
      </c>
      <c r="I373" s="337"/>
      <c r="J373" s="338"/>
      <c r="K373" s="339"/>
      <c r="M373" s="352"/>
    </row>
    <row r="374" spans="1:13" x14ac:dyDescent="0.5">
      <c r="C374" s="312"/>
      <c r="D374" s="81"/>
      <c r="E374" s="147" t="str">
        <f>$E$13</f>
        <v>Formal Observation 3:</v>
      </c>
      <c r="F374" s="146" t="str">
        <f>IF(B371="","",IF(ISNA(VLOOKUP(B371,Tables!$BH$8:$BM$10,6,FALSE)),"",IF(VLOOKUP(B371,Tables!$BH$8:$BM$10,6,FALSE)="Not Applicable","",VLOOKUP(B371,Tables!$BH$8:$BM$10,6,FALSE))))</f>
        <v/>
      </c>
      <c r="G374" s="148" t="s">
        <v>594</v>
      </c>
      <c r="H374" s="149" t="str">
        <f>IF(B371="","",IF(ISNA(VLOOKUP(B371,Tables!$BS$8:$BX$10,6,FALSE)),"",IF(VLOOKUP(B371,Tables!$BS$8:$BX$10,6,FALSE)="Not Applicable","",VLOOKUP(B371,Tables!$BS$8:$BX$10,6,FALSE))))</f>
        <v/>
      </c>
      <c r="I374" s="340"/>
      <c r="J374" s="341"/>
      <c r="K374" s="342"/>
      <c r="M374" s="164"/>
    </row>
    <row r="375" spans="1:13" ht="3" customHeight="1" x14ac:dyDescent="0.5">
      <c r="C375" s="119"/>
      <c r="D375" s="120"/>
      <c r="E375" s="120"/>
      <c r="F375" s="120"/>
      <c r="G375" s="120"/>
      <c r="H375" s="120"/>
      <c r="I375" s="120"/>
      <c r="J375" s="120"/>
      <c r="K375" s="120"/>
      <c r="M375" s="73"/>
    </row>
    <row r="376" spans="1:13" ht="47" customHeight="1" x14ac:dyDescent="0.5">
      <c r="A376" s="68" t="str">
        <f t="shared" si="5"/>
        <v>PSEL.IX.B - Strategically manage staff resources, assigning an</v>
      </c>
      <c r="B376" s="68" t="str">
        <f>LEFT(A376,50)</f>
        <v xml:space="preserve">PSEL.IX.B - Strategically manage staff resources, </v>
      </c>
      <c r="C376" s="310" t="s">
        <v>380</v>
      </c>
      <c r="D376" s="77" t="str">
        <f>LEFT(E376,240)</f>
        <v>Strategically manage staff resources, assigning and scheduling teachers and staff to roles and responsibilities that optimize their professional capacity to address each student’s learning needs.</v>
      </c>
      <c r="E376" s="313" t="s">
        <v>618</v>
      </c>
      <c r="F376" s="314"/>
      <c r="G376" s="314"/>
      <c r="H376" s="315"/>
      <c r="I376" s="78" t="str">
        <f>IF(C376="","",IF(VLOOKUP(C376,'Indicator Selection'!$C$7:$G$135,5,FALSE)="","",VLOOKUP(C376,'Indicator Selection'!$C$7:$G$135,5,FALSE)))</f>
        <v>No</v>
      </c>
      <c r="J376" s="222"/>
      <c r="K376" s="79" t="str">
        <f>IF(J376="","",IF(J376="Distinguished",4,IF(J376="Excellent",4,IF(J376="Proficient",3,IF(J376="Basic",2,IF(J376="Needs Improvement",2,IF(J376="Unsatisfactory",1,"NA")))))))</f>
        <v/>
      </c>
      <c r="M376" s="352" t="str">
        <f>IF(AND(I376="Yes",J376=""),"Select Rating",IF(I376="Yes","",IF(J376="Select Basic or Needs Improvement","Select Basic or Needs Improvement for Professional Practice Rating on worksheet titled Eval Info &amp; Rankings.",IF(J376="Select Distinguished or Excellent","Select Distinguished or Excellent for Professional Practice Rating on worksheet titled Eval Info &amp; Rankings.",IF(AND(I376="No",J376="Distinguished"),"Indicator not selected on indicator selection worksheet. Notify administrator that this indicator will be included.",IF(AND(I376="No",J376="Excellent"),"Indicator not selected on indicator selection worksheet. Notify administrator that this indicator will be included.",IF(AND(I376="No",J376="Proficient"),"Indicator not selected on indicator selection worksheet. Notify administrator that this indicator will be included.",IF(AND(I376="No",J376="Basic"),"Indicator not selected on indicator selection worksheet. Notify administrator that this indicator will be included.",IF(AND(I376="No",J376="Needs Improvement"),"Indicator not selected on indicator selection worksheet. Notify administrator that this indicator will be included.",IF(AND(I376="No",J376="Unsatisfactory"),"Indicator not selected on indicator selection worksheet. Notify administrator that this indicator will be included.",IF(AND(I376="Yes",J376=""),"Select Rating",IF(J376="Not Applicable","",IF((ISNUMBER(SEARCH("Excellent",F377))),"Indicator not selected on indicator selection worksheet. Notify administrator that this indicator will be included.",IF((ISNUMBER(SEARCH("Distinguished",F377))),"Indicator not selected on indicator selection worksheet. Notify administrator that this indicator will be included.",IF((ISNUMBER(SEARCH("Proficient",F377))),"Indicator not selected on indicator selection worksheet. Notify administrator that this indicator will be included.",IF((ISNUMBER(SEARCH("Basic",F377))),"Indicator not selected on indicator selection worksheet. Notify administrator that this indicator will be included.",IF((ISNUMBER(SEARCH("Needs Improvement",F377))),"Indicator not selected on indicator selection worksheet. Notify administrator that this indicator will be included.",IF((ISNUMBER(SEARCH("Unsatisfactory",F377))),"Indicator not selected on indicator selection worksheet. Notify administrator that this indicator will be included.",IF((ISNUMBER(SEARCH("Excellent",F378))),"Indicator not selected on indicator selection worksheet. Notify administrator that this indicator will be included.",IF((ISNUMBER(SEARCH("Distinguished",F378))),"Indicator not selected on indicator selection worksheet. Notify administrator that this indicator will be included.",IF((ISNUMBER(SEARCH("Proficient",F378))),"Indicator not selected on indicator selection worksheet. Notify administrator that this indicator will be included.",IF((ISNUMBER(SEARCH("Basic",F378))),"Indicator not selected on indicator selection worksheet. Notify administrator that this indicator will be included.",IF((ISNUMBER(SEARCH("Needs Improvement",F378))),"Indicator not selected on indicator selection worksheet. Notify administrator that this indicator will be included.",IF((ISNUMBER(SEARCH("Unsatisfactory",F378))),"Indicator not selected on indicator selection worksheet. Notify administrator that this indicator will be included.",IF((ISNUMBER(SEARCH("Excellent",F379))),"Indicator not selected on indicator selection worksheet. Notify administrator that this indicator will be included.",IF((ISNUMBER(SEARCH("Distinguished",F379))),"Indicator not selected on indicator selection worksheet. Notify administrator that this indicator will be included.",IF((ISNUMBER(SEARCH("Proficient",F379))),"Indicator not selected on indicator selection worksheet. Notify administrator that this indicator will be included.",IF((ISNUMBER(SEARCH("Basic",F379))),"Indicator not selected on indicator selection worksheet. Notify administrator that this indicator will be included.",IF((ISNUMBER(SEARCH("Needs Improvement",F523))),"Indicator not selected on indicator selection worksheet. Notify administrator that this indicator will be included.",IF((ISNUMBER(SEARCH("Unsatisfactory",F379))),"Indicator not selected on indicator selection worksheet. Notify administrator that this indicator will be included.",IF((ISNUMBER(SEARCH("Excellent",H377))),"Indicator not selected on indicator selection worksheet. Notify administrator that this indicator will be included.",IF((ISNUMBER(SEARCH("Distinguished",H377))),"Indicator not selected on indicator selection worksheet. Notify administrator that this indicator will be included.",IF((ISNUMBER(SEARCH("Proficient",H377))),"Indicator not selected on indicator selection worksheet. Notify administrator that this indicator will be included.",IF((ISNUMBER(SEARCH("Basic",H377))),"Indicator not selected on indicator selection worksheet. Notify administrator that this indicator will be included.",IF((ISNUMBER(SEARCH("Needs Improvement",H377))),"Indicator not selected on indicator selection worksheet. Notify administrator that this indicator will be included.",IF((ISNUMBER(SEARCH("Unsatisfactory",H377))),"Indicator not selected on indicator selection worksheet. Notify administrator that this indicator will be included.",IF((ISNUMBER(SEARCH("Excellent",H378))),"Indicator not selected on indicator selection worksheet. Notify administrator that this indicator will be included.",IF((ISNUMBER(SEARCH("Distinguished",H378))),"Indicator not selected on indicator selection worksheet. Notify administrator that this indicator will be included.",IF((ISNUMBER(SEARCH("Proficient",H378))),"Indicator not selected on indicator selection worksheet. Notify administrator that this indicator will be included.",IF((ISNUMBER(SEARCH("Basic",H378))),"Indicator not selected on indicator selection worksheet. Notify administrator that this indicator will be included.",IF((ISNUMBER(SEARCH("Needs Improvement",H378))),"Indicator not selected on indicator selection worksheet. Notify administrator that this indicator will be included.",IF((ISNUMBER(SEARCH("Unsatisfactory",H378))),"Indicator not selected on indicator selection worksheet. Notify administrator that this indicator will be included.",IF((ISNUMBER(SEARCH("Proficient",H379))),"Indicator not selected on indicator selection worksheet. Notify administrator that this indicator will be included.",IF((ISNUMBER(SEARCH("Basic",H379))),"Indicator not selected on indicator selection worksheet. Notify administrator that this indicator will be included.",IF((ISNUMBER(SEARCH("Needs Improvement",H379))),"Indicator not selected on indicator selection worksheet. Notify administrator that this indicator will be included.",IF((ISNUMBER(SEARCH("Unsatisfactory",H379))),"Indicator not selected on indicator selection worksheet. Notify administrator that this indicator will be included.",""))))))))))))))))))))))))))))))))))))))))))))))</f>
        <v/>
      </c>
    </row>
    <row r="377" spans="1:13" x14ac:dyDescent="0.5">
      <c r="C377" s="311"/>
      <c r="D377" s="80"/>
      <c r="E377" s="147" t="str">
        <f>$E$11</f>
        <v>Formal Observation 1:</v>
      </c>
      <c r="F377" s="146" t="str">
        <f>IF(B376="","",IF(ISNA(VLOOKUP(B376,Tables!$BH$2:$BM$4,6,FALSE)),"",IF(VLOOKUP(B376,Tables!$BH$2:$BM$4,6,FALSE)="Not Applicable","",VLOOKUP(B376,Tables!$BH$2:$BM$4,6,FALSE))))</f>
        <v/>
      </c>
      <c r="G377" s="148" t="s">
        <v>596</v>
      </c>
      <c r="H377" s="149" t="str">
        <f>IF(B376="","",IF(ISNA(VLOOKUP(B376,Tables!$BS$2:$BX$4,6,FALSE)),"",IF(VLOOKUP(B376,Tables!$BS$2:$BX$4,6,FALSE)="Not Applicable","",VLOOKUP(B376,Tables!$BS$2:$BX$4,6,FALSE))))</f>
        <v/>
      </c>
      <c r="I377" s="334"/>
      <c r="J377" s="335"/>
      <c r="K377" s="336"/>
      <c r="M377" s="352"/>
    </row>
    <row r="378" spans="1:13" x14ac:dyDescent="0.5">
      <c r="C378" s="311"/>
      <c r="D378" s="80"/>
      <c r="E378" s="147" t="str">
        <f>$E$12</f>
        <v>Formal Observation 2:</v>
      </c>
      <c r="F378" s="146" t="str">
        <f>IF(B376="","",IF(ISNA(VLOOKUP(B376,Tables!$BH$5:$BM$7,6,FALSE)),"",IF(VLOOKUP(B376,Tables!$BH$5:$BM$7,6,FALSE)="Not Applicable","",VLOOKUP(B376,Tables!$BH$5:$BM357,6,FALSE))))</f>
        <v/>
      </c>
      <c r="G378" s="148" t="s">
        <v>597</v>
      </c>
      <c r="H378" s="149" t="str">
        <f>IF(B376="","",IF(ISNA(VLOOKUP(B376,Tables!$BS$5:$BX$7,6,FALSE)),"",IF(VLOOKUP(B376,Tables!$BS$5:$BX$7,6,FALSE)="Not Applicable","",VLOOKUP(B376,Tables!$BS$5:$BX$7,6,FALSE))))</f>
        <v/>
      </c>
      <c r="I378" s="337"/>
      <c r="J378" s="338"/>
      <c r="K378" s="339"/>
      <c r="M378" s="352"/>
    </row>
    <row r="379" spans="1:13" x14ac:dyDescent="0.5">
      <c r="C379" s="312"/>
      <c r="D379" s="81"/>
      <c r="E379" s="147" t="str">
        <f>$E$13</f>
        <v>Formal Observation 3:</v>
      </c>
      <c r="F379" s="146" t="str">
        <f>IF(B376="","",IF(ISNA(VLOOKUP(B376,Tables!$BH$8:$BM$10,6,FALSE)),"",IF(VLOOKUP(B376,Tables!$BH$8:$BM$10,6,FALSE)="Not Applicable","",VLOOKUP(B376,Tables!$BH$8:$BM$10,6,FALSE))))</f>
        <v/>
      </c>
      <c r="G379" s="148" t="s">
        <v>594</v>
      </c>
      <c r="H379" s="149" t="str">
        <f>IF(B376="","",IF(ISNA(VLOOKUP(B376,Tables!$BS$8:$BX$10,6,FALSE)),"",IF(VLOOKUP(B376,Tables!$BS$8:$BX$10,6,FALSE)="Not Applicable","",VLOOKUP(B376,Tables!$BS$8:$BX$10,6,FALSE))))</f>
        <v/>
      </c>
      <c r="I379" s="340"/>
      <c r="J379" s="341"/>
      <c r="K379" s="342"/>
      <c r="M379" s="164"/>
    </row>
    <row r="380" spans="1:13" ht="3" customHeight="1" x14ac:dyDescent="0.5">
      <c r="C380" s="119"/>
      <c r="D380" s="120"/>
      <c r="E380" s="120"/>
      <c r="F380" s="120"/>
      <c r="G380" s="120"/>
      <c r="H380" s="120"/>
      <c r="I380" s="120"/>
      <c r="J380" s="120"/>
      <c r="K380" s="120"/>
      <c r="M380" s="73"/>
    </row>
    <row r="381" spans="1:13" ht="45" customHeight="1" x14ac:dyDescent="0.5">
      <c r="A381" s="68" t="str">
        <f t="shared" si="5"/>
        <v>PSEL.IX.C - Seek, acquire, and manage fiscal, physical, and ot</v>
      </c>
      <c r="B381" s="68" t="str">
        <f>LEFT(A381,50)</f>
        <v>PSEL.IX.C - Seek, acquire, and manage fiscal, phys</v>
      </c>
      <c r="C381" s="310" t="s">
        <v>381</v>
      </c>
      <c r="D381" s="77" t="str">
        <f>LEFT(E381,240)</f>
        <v>Seek, acquire, and manage fiscal, physical, and other resources to support curriculum, instruction, and assessment; student learning community; professional capacity and community; and family and community engagement.</v>
      </c>
      <c r="E381" s="313" t="s">
        <v>108</v>
      </c>
      <c r="F381" s="314"/>
      <c r="G381" s="314"/>
      <c r="H381" s="315"/>
      <c r="I381" s="78" t="str">
        <f>IF(C381="","",IF(VLOOKUP(C381,'Indicator Selection'!$C$7:$G$135,5,FALSE)="","",VLOOKUP(C381,'Indicator Selection'!$C$7:$G$135,5,FALSE)))</f>
        <v>No</v>
      </c>
      <c r="J381" s="222"/>
      <c r="K381" s="79" t="str">
        <f>IF(J381="","",IF(J381="Distinguished",4,IF(J381="Excellent",4,IF(J381="Proficient",3,IF(J381="Basic",2,IF(J381="Needs Improvement",2,IF(J381="Unsatisfactory",1,"NA")))))))</f>
        <v/>
      </c>
      <c r="M381" s="352" t="str">
        <f>IF(AND(I381="Yes",J381=""),"Select Rating",IF(I381="Yes","",IF(J381="Select Basic or Needs Improvement","Select Basic or Needs Improvement for Professional Practice Rating on worksheet titled Eval Info &amp; Rankings.",IF(J381="Select Distinguished or Excellent","Select Distinguished or Excellent for Professional Practice Rating on worksheet titled Eval Info &amp; Rankings.",IF(AND(I381="No",J381="Distinguished"),"Indicator not selected on indicator selection worksheet. Notify administrator that this indicator will be included.",IF(AND(I381="No",J381="Excellent"),"Indicator not selected on indicator selection worksheet. Notify administrator that this indicator will be included.",IF(AND(I381="No",J381="Proficient"),"Indicator not selected on indicator selection worksheet. Notify administrator that this indicator will be included.",IF(AND(I381="No",J381="Basic"),"Indicator not selected on indicator selection worksheet. Notify administrator that this indicator will be included.",IF(AND(I381="No",J381="Needs Improvement"),"Indicator not selected on indicator selection worksheet. Notify administrator that this indicator will be included.",IF(AND(I381="No",J381="Unsatisfactory"),"Indicator not selected on indicator selection worksheet. Notify administrator that this indicator will be included.",IF(AND(I381="Yes",J381=""),"Select Rating",IF(J381="Not Applicable","",IF((ISNUMBER(SEARCH("Excellent",F382))),"Indicator not selected on indicator selection worksheet. Notify administrator that this indicator will be included.",IF((ISNUMBER(SEARCH("Distinguished",F382))),"Indicator not selected on indicator selection worksheet. Notify administrator that this indicator will be included.",IF((ISNUMBER(SEARCH("Proficient",F382))),"Indicator not selected on indicator selection worksheet. Notify administrator that this indicator will be included.",IF((ISNUMBER(SEARCH("Basic",F382))),"Indicator not selected on indicator selection worksheet. Notify administrator that this indicator will be included.",IF((ISNUMBER(SEARCH("Needs Improvement",F382))),"Indicator not selected on indicator selection worksheet. Notify administrator that this indicator will be included.",IF((ISNUMBER(SEARCH("Unsatisfactory",F382))),"Indicator not selected on indicator selection worksheet. Notify administrator that this indicator will be included.",IF((ISNUMBER(SEARCH("Excellent",F383))),"Indicator not selected on indicator selection worksheet. Notify administrator that this indicator will be included.",IF((ISNUMBER(SEARCH("Distinguished",F383))),"Indicator not selected on indicator selection worksheet. Notify administrator that this indicator will be included.",IF((ISNUMBER(SEARCH("Proficient",F383))),"Indicator not selected on indicator selection worksheet. Notify administrator that this indicator will be included.",IF((ISNUMBER(SEARCH("Basic",F383))),"Indicator not selected on indicator selection worksheet. Notify administrator that this indicator will be included.",IF((ISNUMBER(SEARCH("Needs Improvement",F383))),"Indicator not selected on indicator selection worksheet. Notify administrator that this indicator will be included.",IF((ISNUMBER(SEARCH("Unsatisfactory",F383))),"Indicator not selected on indicator selection worksheet. Notify administrator that this indicator will be included.",IF((ISNUMBER(SEARCH("Excellent",F384))),"Indicator not selected on indicator selection worksheet. Notify administrator that this indicator will be included.",IF((ISNUMBER(SEARCH("Distinguished",F384))),"Indicator not selected on indicator selection worksheet. Notify administrator that this indicator will be included.",IF((ISNUMBER(SEARCH("Proficient",F384))),"Indicator not selected on indicator selection worksheet. Notify administrator that this indicator will be included.",IF((ISNUMBER(SEARCH("Basic",F384))),"Indicator not selected on indicator selection worksheet. Notify administrator that this indicator will be included.",IF((ISNUMBER(SEARCH("Needs Improvement",F528))),"Indicator not selected on indicator selection worksheet. Notify administrator that this indicator will be included.",IF((ISNUMBER(SEARCH("Unsatisfactory",F384))),"Indicator not selected on indicator selection worksheet. Notify administrator that this indicator will be included.",IF((ISNUMBER(SEARCH("Excellent",H382))),"Indicator not selected on indicator selection worksheet. Notify administrator that this indicator will be included.",IF((ISNUMBER(SEARCH("Distinguished",H382))),"Indicator not selected on indicator selection worksheet. Notify administrator that this indicator will be included.",IF((ISNUMBER(SEARCH("Proficient",H382))),"Indicator not selected on indicator selection worksheet. Notify administrator that this indicator will be included.",IF((ISNUMBER(SEARCH("Basic",H382))),"Indicator not selected on indicator selection worksheet. Notify administrator that this indicator will be included.",IF((ISNUMBER(SEARCH("Needs Improvement",H382))),"Indicator not selected on indicator selection worksheet. Notify administrator that this indicator will be included.",IF((ISNUMBER(SEARCH("Unsatisfactory",H382))),"Indicator not selected on indicator selection worksheet. Notify administrator that this indicator will be included.",IF((ISNUMBER(SEARCH("Excellent",H383))),"Indicator not selected on indicator selection worksheet. Notify administrator that this indicator will be included.",IF((ISNUMBER(SEARCH("Distinguished",H383))),"Indicator not selected on indicator selection worksheet. Notify administrator that this indicator will be included.",IF((ISNUMBER(SEARCH("Proficient",H383))),"Indicator not selected on indicator selection worksheet. Notify administrator that this indicator will be included.",IF((ISNUMBER(SEARCH("Basic",H383))),"Indicator not selected on indicator selection worksheet. Notify administrator that this indicator will be included.",IF((ISNUMBER(SEARCH("Needs Improvement",H383))),"Indicator not selected on indicator selection worksheet. Notify administrator that this indicator will be included.",IF((ISNUMBER(SEARCH("Unsatisfactory",H383))),"Indicator not selected on indicator selection worksheet. Notify administrator that this indicator will be included.",IF((ISNUMBER(SEARCH("Proficient",H384))),"Indicator not selected on indicator selection worksheet. Notify administrator that this indicator will be included.",IF((ISNUMBER(SEARCH("Basic",H384))),"Indicator not selected on indicator selection worksheet. Notify administrator that this indicator will be included.",IF((ISNUMBER(SEARCH("Needs Improvement",H384))),"Indicator not selected on indicator selection worksheet. Notify administrator that this indicator will be included.",IF((ISNUMBER(SEARCH("Unsatisfactory",H384))),"Indicator not selected on indicator selection worksheet. Notify administrator that this indicator will be included.",""))))))))))))))))))))))))))))))))))))))))))))))</f>
        <v/>
      </c>
    </row>
    <row r="382" spans="1:13" x14ac:dyDescent="0.5">
      <c r="C382" s="311"/>
      <c r="D382" s="80"/>
      <c r="E382" s="147" t="str">
        <f>$E$11</f>
        <v>Formal Observation 1:</v>
      </c>
      <c r="F382" s="146" t="str">
        <f>IF(B381="","",IF(ISNA(VLOOKUP(B381,Tables!$BH$2:$BM$4,6,FALSE)),"",IF(VLOOKUP(B381,Tables!$BH$2:$BM$4,6,FALSE)="Not Applicable","",VLOOKUP(B381,Tables!$BH$2:$BM$4,6,FALSE))))</f>
        <v/>
      </c>
      <c r="G382" s="148" t="s">
        <v>596</v>
      </c>
      <c r="H382" s="149" t="str">
        <f>IF(B381="","",IF(ISNA(VLOOKUP(B381,Tables!$BS$2:$BX$4,6,FALSE)),"",IF(VLOOKUP(B381,Tables!$BS$2:$BX$4,6,FALSE)="Not Applicable","",VLOOKUP(B381,Tables!$BS$2:$BX$4,6,FALSE))))</f>
        <v/>
      </c>
      <c r="I382" s="334"/>
      <c r="J382" s="335"/>
      <c r="K382" s="336"/>
      <c r="M382" s="352"/>
    </row>
    <row r="383" spans="1:13" x14ac:dyDescent="0.5">
      <c r="C383" s="311"/>
      <c r="D383" s="80"/>
      <c r="E383" s="147" t="str">
        <f>$E$12</f>
        <v>Formal Observation 2:</v>
      </c>
      <c r="F383" s="146" t="str">
        <f>IF(B381="","",IF(ISNA(VLOOKUP(B381,Tables!$BH$5:$BM$7,6,FALSE)),"",IF(VLOOKUP(B381,Tables!$BH$5:$BM$7,6,FALSE)="Not Applicable","",VLOOKUP(B381,Tables!$BH$5:$BM362,6,FALSE))))</f>
        <v/>
      </c>
      <c r="G383" s="148" t="s">
        <v>597</v>
      </c>
      <c r="H383" s="149" t="str">
        <f>IF(B381="","",IF(ISNA(VLOOKUP(B381,Tables!$BS$5:$BX$7,6,FALSE)),"",IF(VLOOKUP(B381,Tables!$BS$5:$BX$7,6,FALSE)="Not Applicable","",VLOOKUP(B381,Tables!$BS$5:$BX$7,6,FALSE))))</f>
        <v/>
      </c>
      <c r="I383" s="337"/>
      <c r="J383" s="338"/>
      <c r="K383" s="339"/>
      <c r="M383" s="352"/>
    </row>
    <row r="384" spans="1:13" x14ac:dyDescent="0.5">
      <c r="C384" s="312"/>
      <c r="D384" s="81"/>
      <c r="E384" s="147" t="str">
        <f>$E$13</f>
        <v>Formal Observation 3:</v>
      </c>
      <c r="F384" s="146" t="str">
        <f>IF(B381="","",IF(ISNA(VLOOKUP(B381,Tables!$BH$8:$BM$10,6,FALSE)),"",IF(VLOOKUP(B381,Tables!$BH$8:$BM$10,6,FALSE)="Not Applicable","",VLOOKUP(B381,Tables!$BH$8:$BM$10,6,FALSE))))</f>
        <v/>
      </c>
      <c r="G384" s="148" t="s">
        <v>594</v>
      </c>
      <c r="H384" s="149" t="str">
        <f>IF(B381="","",IF(ISNA(VLOOKUP(B381,Tables!$BS$8:$BX$10,6,FALSE)),"",IF(VLOOKUP(B381,Tables!$BS$8:$BX$10,6,FALSE)="Not Applicable","",VLOOKUP(B381,Tables!$BS$8:$BX$10,6,FALSE))))</f>
        <v/>
      </c>
      <c r="I384" s="340"/>
      <c r="J384" s="341"/>
      <c r="K384" s="342"/>
      <c r="M384" s="164"/>
    </row>
    <row r="385" spans="1:13" ht="3" customHeight="1" x14ac:dyDescent="0.5">
      <c r="C385" s="119"/>
      <c r="D385" s="120"/>
      <c r="E385" s="120"/>
      <c r="F385" s="120"/>
      <c r="G385" s="120"/>
      <c r="H385" s="120"/>
      <c r="I385" s="120"/>
      <c r="J385" s="120"/>
      <c r="K385" s="120"/>
      <c r="M385" s="73"/>
    </row>
    <row r="386" spans="1:13" ht="47" customHeight="1" x14ac:dyDescent="0.5">
      <c r="A386" s="68" t="str">
        <f t="shared" si="5"/>
        <v>PSEL.IX.D - Are responsible, ethical, and accountable stewards</v>
      </c>
      <c r="B386" s="68" t="str">
        <f>LEFT(A386,50)</f>
        <v>PSEL.IX.D - Are responsible, ethical, and accounta</v>
      </c>
      <c r="C386" s="310" t="s">
        <v>382</v>
      </c>
      <c r="D386" s="77" t="str">
        <f>LEFT(E386,240)</f>
        <v>Are responsible, ethical, and accountable stewards of the school’s monetary and nonmonetary resources, engaging in effective budgeting and accounting practices.</v>
      </c>
      <c r="E386" s="313" t="s">
        <v>109</v>
      </c>
      <c r="F386" s="314"/>
      <c r="G386" s="314"/>
      <c r="H386" s="315"/>
      <c r="I386" s="78" t="str">
        <f>IF(C386="","",IF(VLOOKUP(C386,'Indicator Selection'!$C$7:$G$135,5,FALSE)="","",VLOOKUP(C386,'Indicator Selection'!$C$7:$G$135,5,FALSE)))</f>
        <v>No</v>
      </c>
      <c r="J386" s="222"/>
      <c r="K386" s="79" t="str">
        <f>IF(J386="","",IF(J386="Distinguished",4,IF(J386="Excellent",4,IF(J386="Proficient",3,IF(J386="Basic",2,IF(J386="Needs Improvement",2,IF(J386="Unsatisfactory",1,"NA")))))))</f>
        <v/>
      </c>
      <c r="M386" s="352" t="str">
        <f>IF(AND(I386="Yes",J386=""),"Select Rating",IF(I386="Yes","",IF(J386="Select Basic or Needs Improvement","Select Basic or Needs Improvement for Professional Practice Rating on worksheet titled Eval Info &amp; Rankings.",IF(J386="Select Distinguished or Excellent","Select Distinguished or Excellent for Professional Practice Rating on worksheet titled Eval Info &amp; Rankings.",IF(AND(I386="No",J386="Distinguished"),"Indicator not selected on indicator selection worksheet. Notify administrator that this indicator will be included.",IF(AND(I386="No",J386="Excellent"),"Indicator not selected on indicator selection worksheet. Notify administrator that this indicator will be included.",IF(AND(I386="No",J386="Proficient"),"Indicator not selected on indicator selection worksheet. Notify administrator that this indicator will be included.",IF(AND(I386="No",J386="Basic"),"Indicator not selected on indicator selection worksheet. Notify administrator that this indicator will be included.",IF(AND(I386="No",J386="Needs Improvement"),"Indicator not selected on indicator selection worksheet. Notify administrator that this indicator will be included.",IF(AND(I386="No",J386="Unsatisfactory"),"Indicator not selected on indicator selection worksheet. Notify administrator that this indicator will be included.",IF(AND(I386="Yes",J386=""),"Select Rating",IF(J386="Not Applicable","",IF((ISNUMBER(SEARCH("Excellent",F387))),"Indicator not selected on indicator selection worksheet. Notify administrator that this indicator will be included.",IF((ISNUMBER(SEARCH("Distinguished",F387))),"Indicator not selected on indicator selection worksheet. Notify administrator that this indicator will be included.",IF((ISNUMBER(SEARCH("Proficient",F387))),"Indicator not selected on indicator selection worksheet. Notify administrator that this indicator will be included.",IF((ISNUMBER(SEARCH("Basic",F387))),"Indicator not selected on indicator selection worksheet. Notify administrator that this indicator will be included.",IF((ISNUMBER(SEARCH("Needs Improvement",F387))),"Indicator not selected on indicator selection worksheet. Notify administrator that this indicator will be included.",IF((ISNUMBER(SEARCH("Unsatisfactory",F387))),"Indicator not selected on indicator selection worksheet. Notify administrator that this indicator will be included.",IF((ISNUMBER(SEARCH("Excellent",F388))),"Indicator not selected on indicator selection worksheet. Notify administrator that this indicator will be included.",IF((ISNUMBER(SEARCH("Distinguished",F388))),"Indicator not selected on indicator selection worksheet. Notify administrator that this indicator will be included.",IF((ISNUMBER(SEARCH("Proficient",F388))),"Indicator not selected on indicator selection worksheet. Notify administrator that this indicator will be included.",IF((ISNUMBER(SEARCH("Basic",F388))),"Indicator not selected on indicator selection worksheet. Notify administrator that this indicator will be included.",IF((ISNUMBER(SEARCH("Needs Improvement",F388))),"Indicator not selected on indicator selection worksheet. Notify administrator that this indicator will be included.",IF((ISNUMBER(SEARCH("Unsatisfactory",F388))),"Indicator not selected on indicator selection worksheet. Notify administrator that this indicator will be included.",IF((ISNUMBER(SEARCH("Excellent",F389))),"Indicator not selected on indicator selection worksheet. Notify administrator that this indicator will be included.",IF((ISNUMBER(SEARCH("Distinguished",F389))),"Indicator not selected on indicator selection worksheet. Notify administrator that this indicator will be included.",IF((ISNUMBER(SEARCH("Proficient",F389))),"Indicator not selected on indicator selection worksheet. Notify administrator that this indicator will be included.",IF((ISNUMBER(SEARCH("Basic",F389))),"Indicator not selected on indicator selection worksheet. Notify administrator that this indicator will be included.",IF((ISNUMBER(SEARCH("Needs Improvement",F533))),"Indicator not selected on indicator selection worksheet. Notify administrator that this indicator will be included.",IF((ISNUMBER(SEARCH("Unsatisfactory",F389))),"Indicator not selected on indicator selection worksheet. Notify administrator that this indicator will be included.",IF((ISNUMBER(SEARCH("Excellent",H387))),"Indicator not selected on indicator selection worksheet. Notify administrator that this indicator will be included.",IF((ISNUMBER(SEARCH("Distinguished",H387))),"Indicator not selected on indicator selection worksheet. Notify administrator that this indicator will be included.",IF((ISNUMBER(SEARCH("Proficient",H387))),"Indicator not selected on indicator selection worksheet. Notify administrator that this indicator will be included.",IF((ISNUMBER(SEARCH("Basic",H387))),"Indicator not selected on indicator selection worksheet. Notify administrator that this indicator will be included.",IF((ISNUMBER(SEARCH("Needs Improvement",H387))),"Indicator not selected on indicator selection worksheet. Notify administrator that this indicator will be included.",IF((ISNUMBER(SEARCH("Unsatisfactory",H387))),"Indicator not selected on indicator selection worksheet. Notify administrator that this indicator will be included.",IF((ISNUMBER(SEARCH("Excellent",H388))),"Indicator not selected on indicator selection worksheet. Notify administrator that this indicator will be included.",IF((ISNUMBER(SEARCH("Distinguished",H388))),"Indicator not selected on indicator selection worksheet. Notify administrator that this indicator will be included.",IF((ISNUMBER(SEARCH("Proficient",H388))),"Indicator not selected on indicator selection worksheet. Notify administrator that this indicator will be included.",IF((ISNUMBER(SEARCH("Basic",H388))),"Indicator not selected on indicator selection worksheet. Notify administrator that this indicator will be included.",IF((ISNUMBER(SEARCH("Needs Improvement",H388))),"Indicator not selected on indicator selection worksheet. Notify administrator that this indicator will be included.",IF((ISNUMBER(SEARCH("Unsatisfactory",H388))),"Indicator not selected on indicator selection worksheet. Notify administrator that this indicator will be included.",IF((ISNUMBER(SEARCH("Proficient",H389))),"Indicator not selected on indicator selection worksheet. Notify administrator that this indicator will be included.",IF((ISNUMBER(SEARCH("Basic",H389))),"Indicator not selected on indicator selection worksheet. Notify administrator that this indicator will be included.",IF((ISNUMBER(SEARCH("Needs Improvement",H389))),"Indicator not selected on indicator selection worksheet. Notify administrator that this indicator will be included.",IF((ISNUMBER(SEARCH("Unsatisfactory",H389))),"Indicator not selected on indicator selection worksheet. Notify administrator that this indicator will be included.",""))))))))))))))))))))))))))))))))))))))))))))))</f>
        <v/>
      </c>
    </row>
    <row r="387" spans="1:13" x14ac:dyDescent="0.5">
      <c r="C387" s="311"/>
      <c r="D387" s="80"/>
      <c r="E387" s="147" t="str">
        <f>$E$11</f>
        <v>Formal Observation 1:</v>
      </c>
      <c r="F387" s="146" t="str">
        <f>IF(B386="","",IF(ISNA(VLOOKUP(B386,Tables!$BH$2:$BM$4,6,FALSE)),"",IF(VLOOKUP(B386,Tables!$BH$2:$BM$4,6,FALSE)="Not Applicable","",VLOOKUP(B386,Tables!$BH$2:$BM$4,6,FALSE))))</f>
        <v/>
      </c>
      <c r="G387" s="148" t="s">
        <v>596</v>
      </c>
      <c r="H387" s="149" t="str">
        <f>IF(B386="","",IF(ISNA(VLOOKUP(B386,Tables!$BS$2:$BX$4,6,FALSE)),"",IF(VLOOKUP(B386,Tables!$BS$2:$BX$4,6,FALSE)="Not Applicable","",VLOOKUP(B386,Tables!$BS$2:$BX$4,6,FALSE))))</f>
        <v/>
      </c>
      <c r="I387" s="334"/>
      <c r="J387" s="335"/>
      <c r="K387" s="336"/>
      <c r="M387" s="352"/>
    </row>
    <row r="388" spans="1:13" x14ac:dyDescent="0.5">
      <c r="C388" s="311"/>
      <c r="D388" s="80"/>
      <c r="E388" s="147" t="str">
        <f>$E$12</f>
        <v>Formal Observation 2:</v>
      </c>
      <c r="F388" s="146" t="str">
        <f>IF(B386="","",IF(ISNA(VLOOKUP(B386,Tables!$BH$5:$BM$7,6,FALSE)),"",IF(VLOOKUP(B386,Tables!$BH$5:$BM$7,6,FALSE)="Not Applicable","",VLOOKUP(B386,Tables!$BH$5:$BM367,6,FALSE))))</f>
        <v/>
      </c>
      <c r="G388" s="148" t="s">
        <v>597</v>
      </c>
      <c r="H388" s="149" t="str">
        <f>IF(B386="","",IF(ISNA(VLOOKUP(B386,Tables!$BS$5:$BX$7,6,FALSE)),"",IF(VLOOKUP(B386,Tables!$BS$5:$BX$7,6,FALSE)="Not Applicable","",VLOOKUP(B386,Tables!$BS$5:$BX$7,6,FALSE))))</f>
        <v/>
      </c>
      <c r="I388" s="337"/>
      <c r="J388" s="338"/>
      <c r="K388" s="339"/>
      <c r="M388" s="352"/>
    </row>
    <row r="389" spans="1:13" x14ac:dyDescent="0.5">
      <c r="C389" s="312"/>
      <c r="D389" s="81"/>
      <c r="E389" s="147" t="str">
        <f>$E$13</f>
        <v>Formal Observation 3:</v>
      </c>
      <c r="F389" s="146" t="str">
        <f>IF(B386="","",IF(ISNA(VLOOKUP(B386,Tables!$BH$8:$BM$10,6,FALSE)),"",IF(VLOOKUP(B386,Tables!$BH$8:$BM$10,6,FALSE)="Not Applicable","",VLOOKUP(B386,Tables!$BH$8:$BM$10,6,FALSE))))</f>
        <v/>
      </c>
      <c r="G389" s="148" t="s">
        <v>594</v>
      </c>
      <c r="H389" s="149" t="str">
        <f>IF(B386="","",IF(ISNA(VLOOKUP(B386,Tables!$BS$8:$BX$10,6,FALSE)),"",IF(VLOOKUP(B386,Tables!$BS$8:$BX$10,6,FALSE)="Not Applicable","",VLOOKUP(B386,Tables!$BS$8:$BX$10,6,FALSE))))</f>
        <v/>
      </c>
      <c r="I389" s="340"/>
      <c r="J389" s="341"/>
      <c r="K389" s="342"/>
      <c r="M389" s="164"/>
    </row>
    <row r="390" spans="1:13" ht="3" customHeight="1" x14ac:dyDescent="0.5">
      <c r="C390" s="119"/>
      <c r="D390" s="120"/>
      <c r="E390" s="120"/>
      <c r="F390" s="120"/>
      <c r="G390" s="120"/>
      <c r="H390" s="120"/>
      <c r="I390" s="120"/>
      <c r="J390" s="120"/>
      <c r="K390" s="120"/>
      <c r="M390" s="73"/>
    </row>
    <row r="391" spans="1:13" x14ac:dyDescent="0.5">
      <c r="A391" s="68" t="str">
        <f t="shared" si="5"/>
        <v>PSEL.IX.E - Protect teachers’ and other staff members’ work an</v>
      </c>
      <c r="B391" s="68" t="str">
        <f>LEFT(A391,50)</f>
        <v>PSEL.IX.E - Protect teachers’ and other staff memb</v>
      </c>
      <c r="C391" s="310" t="s">
        <v>383</v>
      </c>
      <c r="D391" s="77" t="str">
        <f>LEFT(E391,240)</f>
        <v>Protect teachers’ and other staff members’ work and learning from disruption.</v>
      </c>
      <c r="E391" s="313" t="s">
        <v>45</v>
      </c>
      <c r="F391" s="314"/>
      <c r="G391" s="314"/>
      <c r="H391" s="315"/>
      <c r="I391" s="78" t="str">
        <f>IF(C391="","",IF(VLOOKUP(C391,'Indicator Selection'!$C$7:$G$135,5,FALSE)="","",VLOOKUP(C391,'Indicator Selection'!$C$7:$G$135,5,FALSE)))</f>
        <v>No</v>
      </c>
      <c r="J391" s="222"/>
      <c r="K391" s="79" t="str">
        <f>IF(J391="","",IF(J391="Distinguished",4,IF(J391="Excellent",4,IF(J391="Proficient",3,IF(J391="Basic",2,IF(J391="Needs Improvement",2,IF(J391="Unsatisfactory",1,"NA")))))))</f>
        <v/>
      </c>
      <c r="M391" s="352" t="str">
        <f>IF(AND(I391="Yes",J391=""),"Select Rating",IF(I391="Yes","",IF(J391="Select Basic or Needs Improvement","Select Basic or Needs Improvement for Professional Practice Rating on worksheet titled Eval Info &amp; Rankings.",IF(J391="Select Distinguished or Excellent","Select Distinguished or Excellent for Professional Practice Rating on worksheet titled Eval Info &amp; Rankings.",IF(AND(I391="No",J391="Distinguished"),"Indicator not selected on indicator selection worksheet. Notify administrator that this indicator will be included.",IF(AND(I391="No",J391="Excellent"),"Indicator not selected on indicator selection worksheet. Notify administrator that this indicator will be included.",IF(AND(I391="No",J391="Proficient"),"Indicator not selected on indicator selection worksheet. Notify administrator that this indicator will be included.",IF(AND(I391="No",J391="Basic"),"Indicator not selected on indicator selection worksheet. Notify administrator that this indicator will be included.",IF(AND(I391="No",J391="Needs Improvement"),"Indicator not selected on indicator selection worksheet. Notify administrator that this indicator will be included.",IF(AND(I391="No",J391="Unsatisfactory"),"Indicator not selected on indicator selection worksheet. Notify administrator that this indicator will be included.",IF(AND(I391="Yes",J391=""),"Select Rating",IF(J391="Not Applicable","",IF((ISNUMBER(SEARCH("Excellent",F392))),"Indicator not selected on indicator selection worksheet. Notify administrator that this indicator will be included.",IF((ISNUMBER(SEARCH("Distinguished",F392))),"Indicator not selected on indicator selection worksheet. Notify administrator that this indicator will be included.",IF((ISNUMBER(SEARCH("Proficient",F392))),"Indicator not selected on indicator selection worksheet. Notify administrator that this indicator will be included.",IF((ISNUMBER(SEARCH("Basic",F392))),"Indicator not selected on indicator selection worksheet. Notify administrator that this indicator will be included.",IF((ISNUMBER(SEARCH("Needs Improvement",F392))),"Indicator not selected on indicator selection worksheet. Notify administrator that this indicator will be included.",IF((ISNUMBER(SEARCH("Unsatisfactory",F392))),"Indicator not selected on indicator selection worksheet. Notify administrator that this indicator will be included.",IF((ISNUMBER(SEARCH("Excellent",F393))),"Indicator not selected on indicator selection worksheet. Notify administrator that this indicator will be included.",IF((ISNUMBER(SEARCH("Distinguished",F393))),"Indicator not selected on indicator selection worksheet. Notify administrator that this indicator will be included.",IF((ISNUMBER(SEARCH("Proficient",F393))),"Indicator not selected on indicator selection worksheet. Notify administrator that this indicator will be included.",IF((ISNUMBER(SEARCH("Basic",F393))),"Indicator not selected on indicator selection worksheet. Notify administrator that this indicator will be included.",IF((ISNUMBER(SEARCH("Needs Improvement",F393))),"Indicator not selected on indicator selection worksheet. Notify administrator that this indicator will be included.",IF((ISNUMBER(SEARCH("Unsatisfactory",F393))),"Indicator not selected on indicator selection worksheet. Notify administrator that this indicator will be included.",IF((ISNUMBER(SEARCH("Excellent",F394))),"Indicator not selected on indicator selection worksheet. Notify administrator that this indicator will be included.",IF((ISNUMBER(SEARCH("Distinguished",F394))),"Indicator not selected on indicator selection worksheet. Notify administrator that this indicator will be included.",IF((ISNUMBER(SEARCH("Proficient",F394))),"Indicator not selected on indicator selection worksheet. Notify administrator that this indicator will be included.",IF((ISNUMBER(SEARCH("Basic",F394))),"Indicator not selected on indicator selection worksheet. Notify administrator that this indicator will be included.",IF((ISNUMBER(SEARCH("Needs Improvement",F538))),"Indicator not selected on indicator selection worksheet. Notify administrator that this indicator will be included.",IF((ISNUMBER(SEARCH("Unsatisfactory",F394))),"Indicator not selected on indicator selection worksheet. Notify administrator that this indicator will be included.",IF((ISNUMBER(SEARCH("Excellent",H392))),"Indicator not selected on indicator selection worksheet. Notify administrator that this indicator will be included.",IF((ISNUMBER(SEARCH("Distinguished",H392))),"Indicator not selected on indicator selection worksheet. Notify administrator that this indicator will be included.",IF((ISNUMBER(SEARCH("Proficient",H392))),"Indicator not selected on indicator selection worksheet. Notify administrator that this indicator will be included.",IF((ISNUMBER(SEARCH("Basic",H392))),"Indicator not selected on indicator selection worksheet. Notify administrator that this indicator will be included.",IF((ISNUMBER(SEARCH("Needs Improvement",H392))),"Indicator not selected on indicator selection worksheet. Notify administrator that this indicator will be included.",IF((ISNUMBER(SEARCH("Unsatisfactory",H392))),"Indicator not selected on indicator selection worksheet. Notify administrator that this indicator will be included.",IF((ISNUMBER(SEARCH("Excellent",H393))),"Indicator not selected on indicator selection worksheet. Notify administrator that this indicator will be included.",IF((ISNUMBER(SEARCH("Distinguished",H393))),"Indicator not selected on indicator selection worksheet. Notify administrator that this indicator will be included.",IF((ISNUMBER(SEARCH("Proficient",H393))),"Indicator not selected on indicator selection worksheet. Notify administrator that this indicator will be included.",IF((ISNUMBER(SEARCH("Basic",H393))),"Indicator not selected on indicator selection worksheet. Notify administrator that this indicator will be included.",IF((ISNUMBER(SEARCH("Needs Improvement",H393))),"Indicator not selected on indicator selection worksheet. Notify administrator that this indicator will be included.",IF((ISNUMBER(SEARCH("Unsatisfactory",H393))),"Indicator not selected on indicator selection worksheet. Notify administrator that this indicator will be included.",IF((ISNUMBER(SEARCH("Proficient",H394))),"Indicator not selected on indicator selection worksheet. Notify administrator that this indicator will be included.",IF((ISNUMBER(SEARCH("Basic",H394))),"Indicator not selected on indicator selection worksheet. Notify administrator that this indicator will be included.",IF((ISNUMBER(SEARCH("Needs Improvement",H394))),"Indicator not selected on indicator selection worksheet. Notify administrator that this indicator will be included.",IF((ISNUMBER(SEARCH("Unsatisfactory",H394))),"Indicator not selected on indicator selection worksheet. Notify administrator that this indicator will be included.",""))))))))))))))))))))))))))))))))))))))))))))))</f>
        <v/>
      </c>
    </row>
    <row r="392" spans="1:13" x14ac:dyDescent="0.5">
      <c r="C392" s="311"/>
      <c r="D392" s="80"/>
      <c r="E392" s="147" t="str">
        <f>$E$11</f>
        <v>Formal Observation 1:</v>
      </c>
      <c r="F392" s="146" t="str">
        <f>IF(B391="","",IF(ISNA(VLOOKUP(B391,Tables!$BH$2:$BM$4,6,FALSE)),"",IF(VLOOKUP(B391,Tables!$BH$2:$BM$4,6,FALSE)="Not Applicable","",VLOOKUP(B391,Tables!$BH$2:$BM$4,6,FALSE))))</f>
        <v/>
      </c>
      <c r="G392" s="148" t="s">
        <v>596</v>
      </c>
      <c r="H392" s="149" t="str">
        <f>IF(B391="","",IF(ISNA(VLOOKUP(B391,Tables!$BS$2:$BX$4,6,FALSE)),"",IF(VLOOKUP(B391,Tables!$BS$2:$BX$4,6,FALSE)="Not Applicable","",VLOOKUP(B391,Tables!$BS$2:$BX$4,6,FALSE))))</f>
        <v/>
      </c>
      <c r="I392" s="334"/>
      <c r="J392" s="335"/>
      <c r="K392" s="336"/>
      <c r="M392" s="352"/>
    </row>
    <row r="393" spans="1:13" x14ac:dyDescent="0.5">
      <c r="C393" s="311"/>
      <c r="D393" s="80"/>
      <c r="E393" s="147" t="str">
        <f>$E$12</f>
        <v>Formal Observation 2:</v>
      </c>
      <c r="F393" s="146" t="str">
        <f>IF(B391="","",IF(ISNA(VLOOKUP(B391,Tables!$BH$5:$BM$7,6,FALSE)),"",IF(VLOOKUP(B391,Tables!$BH$5:$BM$7,6,FALSE)="Not Applicable","",VLOOKUP(B391,Tables!$BH$5:$BM372,6,FALSE))))</f>
        <v/>
      </c>
      <c r="G393" s="148" t="s">
        <v>597</v>
      </c>
      <c r="H393" s="149" t="str">
        <f>IF(B391="","",IF(ISNA(VLOOKUP(B391,Tables!$BS$5:$BX$7,6,FALSE)),"",IF(VLOOKUP(B391,Tables!$BS$5:$BX$7,6,FALSE)="Not Applicable","",VLOOKUP(B391,Tables!$BS$5:$BX$7,6,FALSE))))</f>
        <v/>
      </c>
      <c r="I393" s="337"/>
      <c r="J393" s="338"/>
      <c r="K393" s="339"/>
      <c r="M393" s="352"/>
    </row>
    <row r="394" spans="1:13" x14ac:dyDescent="0.5">
      <c r="C394" s="312"/>
      <c r="D394" s="81"/>
      <c r="E394" s="147" t="str">
        <f>$E$13</f>
        <v>Formal Observation 3:</v>
      </c>
      <c r="F394" s="146" t="str">
        <f>IF(B391="","",IF(ISNA(VLOOKUP(B391,Tables!$BH$8:$BM$10,6,FALSE)),"",IF(VLOOKUP(B391,Tables!$BH$8:$BM$10,6,FALSE)="Not Applicable","",VLOOKUP(B391,Tables!$BH$8:$BM$10,6,FALSE))))</f>
        <v/>
      </c>
      <c r="G394" s="148" t="s">
        <v>594</v>
      </c>
      <c r="H394" s="149" t="str">
        <f>IF(B391="","",IF(ISNA(VLOOKUP(B391,Tables!$BS$8:$BX$10,6,FALSE)),"",IF(VLOOKUP(B391,Tables!$BS$8:$BX$10,6,FALSE)="Not Applicable","",VLOOKUP(B391,Tables!$BS$8:$BX$10,6,FALSE))))</f>
        <v/>
      </c>
      <c r="I394" s="340"/>
      <c r="J394" s="341"/>
      <c r="K394" s="342"/>
      <c r="M394" s="164"/>
    </row>
    <row r="395" spans="1:13" ht="3" customHeight="1" x14ac:dyDescent="0.5">
      <c r="C395" s="119"/>
      <c r="D395" s="120"/>
      <c r="E395" s="120"/>
      <c r="F395" s="120"/>
      <c r="G395" s="120"/>
      <c r="H395" s="120"/>
      <c r="I395" s="120"/>
      <c r="J395" s="120"/>
      <c r="K395" s="120"/>
      <c r="M395" s="73"/>
    </row>
    <row r="396" spans="1:13" ht="30" customHeight="1" x14ac:dyDescent="0.5">
      <c r="A396" s="68" t="str">
        <f t="shared" si="5"/>
        <v>PSEL.IX.F - Employ technology to improve the quality and effic</v>
      </c>
      <c r="B396" s="68" t="str">
        <f>LEFT(A396,50)</f>
        <v>PSEL.IX.F - Employ technology to improve the quali</v>
      </c>
      <c r="C396" s="310" t="s">
        <v>384</v>
      </c>
      <c r="D396" s="77" t="str">
        <f>LEFT(E396,240)</f>
        <v>Employ technology to improve the quality and efficiency of operations and management.</v>
      </c>
      <c r="E396" s="313" t="s">
        <v>46</v>
      </c>
      <c r="F396" s="314"/>
      <c r="G396" s="314"/>
      <c r="H396" s="315"/>
      <c r="I396" s="78" t="str">
        <f>IF(C396="","",IF(VLOOKUP(C396,'Indicator Selection'!$C$7:$G$135,5,FALSE)="","",VLOOKUP(C396,'Indicator Selection'!$C$7:$G$135,5,FALSE)))</f>
        <v>No</v>
      </c>
      <c r="J396" s="222"/>
      <c r="K396" s="79" t="str">
        <f>IF(J396="","",IF(J396="Distinguished",4,IF(J396="Excellent",4,IF(J396="Proficient",3,IF(J396="Basic",2,IF(J396="Needs Improvement",2,IF(J396="Unsatisfactory",1,"NA")))))))</f>
        <v/>
      </c>
      <c r="M396" s="352" t="str">
        <f>IF(AND(I396="Yes",J396=""),"Select Rating",IF(I396="Yes","",IF(J396="Select Basic or Needs Improvement","Select Basic or Needs Improvement for Professional Practice Rating on worksheet titled Eval Info &amp; Rankings.",IF(J396="Select Distinguished or Excellent","Select Distinguished or Excellent for Professional Practice Rating on worksheet titled Eval Info &amp; Rankings.",IF(AND(I396="No",J396="Distinguished"),"Indicator not selected on indicator selection worksheet. Notify administrator that this indicator will be included.",IF(AND(I396="No",J396="Excellent"),"Indicator not selected on indicator selection worksheet. Notify administrator that this indicator will be included.",IF(AND(I396="No",J396="Proficient"),"Indicator not selected on indicator selection worksheet. Notify administrator that this indicator will be included.",IF(AND(I396="No",J396="Basic"),"Indicator not selected on indicator selection worksheet. Notify administrator that this indicator will be included.",IF(AND(I396="No",J396="Needs Improvement"),"Indicator not selected on indicator selection worksheet. Notify administrator that this indicator will be included.",IF(AND(I396="No",J396="Unsatisfactory"),"Indicator not selected on indicator selection worksheet. Notify administrator that this indicator will be included.",IF(AND(I396="Yes",J396=""),"Select Rating",IF(J396="Not Applicable","",IF((ISNUMBER(SEARCH("Excellent",F397))),"Indicator not selected on indicator selection worksheet. Notify administrator that this indicator will be included.",IF((ISNUMBER(SEARCH("Distinguished",F397))),"Indicator not selected on indicator selection worksheet. Notify administrator that this indicator will be included.",IF((ISNUMBER(SEARCH("Proficient",F397))),"Indicator not selected on indicator selection worksheet. Notify administrator that this indicator will be included.",IF((ISNUMBER(SEARCH("Basic",F397))),"Indicator not selected on indicator selection worksheet. Notify administrator that this indicator will be included.",IF((ISNUMBER(SEARCH("Needs Improvement",F397))),"Indicator not selected on indicator selection worksheet. Notify administrator that this indicator will be included.",IF((ISNUMBER(SEARCH("Unsatisfactory",F397))),"Indicator not selected on indicator selection worksheet. Notify administrator that this indicator will be included.",IF((ISNUMBER(SEARCH("Excellent",F398))),"Indicator not selected on indicator selection worksheet. Notify administrator that this indicator will be included.",IF((ISNUMBER(SEARCH("Distinguished",F398))),"Indicator not selected on indicator selection worksheet. Notify administrator that this indicator will be included.",IF((ISNUMBER(SEARCH("Proficient",F398))),"Indicator not selected on indicator selection worksheet. Notify administrator that this indicator will be included.",IF((ISNUMBER(SEARCH("Basic",F398))),"Indicator not selected on indicator selection worksheet. Notify administrator that this indicator will be included.",IF((ISNUMBER(SEARCH("Needs Improvement",F398))),"Indicator not selected on indicator selection worksheet. Notify administrator that this indicator will be included.",IF((ISNUMBER(SEARCH("Unsatisfactory",F398))),"Indicator not selected on indicator selection worksheet. Notify administrator that this indicator will be included.",IF((ISNUMBER(SEARCH("Excellent",F399))),"Indicator not selected on indicator selection worksheet. Notify administrator that this indicator will be included.",IF((ISNUMBER(SEARCH("Distinguished",F399))),"Indicator not selected on indicator selection worksheet. Notify administrator that this indicator will be included.",IF((ISNUMBER(SEARCH("Proficient",F399))),"Indicator not selected on indicator selection worksheet. Notify administrator that this indicator will be included.",IF((ISNUMBER(SEARCH("Basic",F399))),"Indicator not selected on indicator selection worksheet. Notify administrator that this indicator will be included.",IF((ISNUMBER(SEARCH("Needs Improvement",F543))),"Indicator not selected on indicator selection worksheet. Notify administrator that this indicator will be included.",IF((ISNUMBER(SEARCH("Unsatisfactory",F399))),"Indicator not selected on indicator selection worksheet. Notify administrator that this indicator will be included.",IF((ISNUMBER(SEARCH("Excellent",H397))),"Indicator not selected on indicator selection worksheet. Notify administrator that this indicator will be included.",IF((ISNUMBER(SEARCH("Distinguished",H397))),"Indicator not selected on indicator selection worksheet. Notify administrator that this indicator will be included.",IF((ISNUMBER(SEARCH("Proficient",H397))),"Indicator not selected on indicator selection worksheet. Notify administrator that this indicator will be included.",IF((ISNUMBER(SEARCH("Basic",H397))),"Indicator not selected on indicator selection worksheet. Notify administrator that this indicator will be included.",IF((ISNUMBER(SEARCH("Needs Improvement",H397))),"Indicator not selected on indicator selection worksheet. Notify administrator that this indicator will be included.",IF((ISNUMBER(SEARCH("Unsatisfactory",H397))),"Indicator not selected on indicator selection worksheet. Notify administrator that this indicator will be included.",IF((ISNUMBER(SEARCH("Excellent",H398))),"Indicator not selected on indicator selection worksheet. Notify administrator that this indicator will be included.",IF((ISNUMBER(SEARCH("Distinguished",H398))),"Indicator not selected on indicator selection worksheet. Notify administrator that this indicator will be included.",IF((ISNUMBER(SEARCH("Proficient",H398))),"Indicator not selected on indicator selection worksheet. Notify administrator that this indicator will be included.",IF((ISNUMBER(SEARCH("Basic",H398))),"Indicator not selected on indicator selection worksheet. Notify administrator that this indicator will be included.",IF((ISNUMBER(SEARCH("Needs Improvement",H398))),"Indicator not selected on indicator selection worksheet. Notify administrator that this indicator will be included.",IF((ISNUMBER(SEARCH("Unsatisfactory",H398))),"Indicator not selected on indicator selection worksheet. Notify administrator that this indicator will be included.",IF((ISNUMBER(SEARCH("Proficient",H399))),"Indicator not selected on indicator selection worksheet. Notify administrator that this indicator will be included.",IF((ISNUMBER(SEARCH("Basic",H399))),"Indicator not selected on indicator selection worksheet. Notify administrator that this indicator will be included.",IF((ISNUMBER(SEARCH("Needs Improvement",H399))),"Indicator not selected on indicator selection worksheet. Notify administrator that this indicator will be included.",IF((ISNUMBER(SEARCH("Unsatisfactory",H399))),"Indicator not selected on indicator selection worksheet. Notify administrator that this indicator will be included.",""))))))))))))))))))))))))))))))))))))))))))))))</f>
        <v/>
      </c>
    </row>
    <row r="397" spans="1:13" x14ac:dyDescent="0.5">
      <c r="C397" s="311"/>
      <c r="D397" s="80"/>
      <c r="E397" s="147" t="str">
        <f>$E$11</f>
        <v>Formal Observation 1:</v>
      </c>
      <c r="F397" s="146" t="str">
        <f>IF(B396="","",IF(ISNA(VLOOKUP(B396,Tables!$BH$2:$BM$4,6,FALSE)),"",IF(VLOOKUP(B396,Tables!$BH$2:$BM$4,6,FALSE)="Not Applicable","",VLOOKUP(B396,Tables!$BH$2:$BM$4,6,FALSE))))</f>
        <v/>
      </c>
      <c r="G397" s="148" t="s">
        <v>596</v>
      </c>
      <c r="H397" s="149" t="str">
        <f>IF(B396="","",IF(ISNA(VLOOKUP(B396,Tables!$BS$2:$BX$4,6,FALSE)),"",IF(VLOOKUP(B396,Tables!$BS$2:$BX$4,6,FALSE)="Not Applicable","",VLOOKUP(B396,Tables!$BS$2:$BX$4,6,FALSE))))</f>
        <v/>
      </c>
      <c r="I397" s="334"/>
      <c r="J397" s="335"/>
      <c r="K397" s="336"/>
      <c r="M397" s="352"/>
    </row>
    <row r="398" spans="1:13" x14ac:dyDescent="0.5">
      <c r="C398" s="311"/>
      <c r="D398" s="80"/>
      <c r="E398" s="147" t="str">
        <f>$E$12</f>
        <v>Formal Observation 2:</v>
      </c>
      <c r="F398" s="146" t="str">
        <f>IF(B396="","",IF(ISNA(VLOOKUP(B396,Tables!$BH$5:$BM$7,6,FALSE)),"",IF(VLOOKUP(B396,Tables!$BH$5:$BM$7,6,FALSE)="Not Applicable","",VLOOKUP(B396,Tables!$BH$5:$BM377,6,FALSE))))</f>
        <v/>
      </c>
      <c r="G398" s="148" t="s">
        <v>597</v>
      </c>
      <c r="H398" s="149" t="str">
        <f>IF(B396="","",IF(ISNA(VLOOKUP(B396,Tables!$BS$5:$BX$7,6,FALSE)),"",IF(VLOOKUP(B396,Tables!$BS$5:$BX$7,6,FALSE)="Not Applicable","",VLOOKUP(B396,Tables!$BS$5:$BX$7,6,FALSE))))</f>
        <v/>
      </c>
      <c r="I398" s="337"/>
      <c r="J398" s="338"/>
      <c r="K398" s="339"/>
      <c r="M398" s="352"/>
    </row>
    <row r="399" spans="1:13" x14ac:dyDescent="0.5">
      <c r="C399" s="312"/>
      <c r="D399" s="81"/>
      <c r="E399" s="147" t="str">
        <f>$E$13</f>
        <v>Formal Observation 3:</v>
      </c>
      <c r="F399" s="146" t="str">
        <f>IF(B396="","",IF(ISNA(VLOOKUP(B396,Tables!$BH$8:$BM$10,6,FALSE)),"",IF(VLOOKUP(B396,Tables!$BH$8:$BM$10,6,FALSE)="Not Applicable","",VLOOKUP(B396,Tables!$BH$8:$BM$10,6,FALSE))))</f>
        <v/>
      </c>
      <c r="G399" s="148" t="s">
        <v>594</v>
      </c>
      <c r="H399" s="149" t="str">
        <f>IF(B396="","",IF(ISNA(VLOOKUP(B396,Tables!$BS$8:$BX$10,6,FALSE)),"",IF(VLOOKUP(B396,Tables!$BS$8:$BX$10,6,FALSE)="Not Applicable","",VLOOKUP(B396,Tables!$BS$8:$BX$10,6,FALSE))))</f>
        <v/>
      </c>
      <c r="I399" s="340"/>
      <c r="J399" s="341"/>
      <c r="K399" s="342"/>
      <c r="M399" s="164"/>
    </row>
    <row r="400" spans="1:13" ht="3" customHeight="1" x14ac:dyDescent="0.5">
      <c r="C400" s="119"/>
      <c r="D400" s="120"/>
      <c r="E400" s="120"/>
      <c r="F400" s="120"/>
      <c r="G400" s="120"/>
      <c r="H400" s="120"/>
      <c r="I400" s="120"/>
      <c r="J400" s="120"/>
      <c r="K400" s="120"/>
      <c r="M400" s="73"/>
    </row>
    <row r="401" spans="1:13" ht="30" customHeight="1" x14ac:dyDescent="0.5">
      <c r="A401" s="68" t="str">
        <f t="shared" si="5"/>
        <v>PSEL.IX.G - Develop and maintain data and communication system</v>
      </c>
      <c r="B401" s="68" t="str">
        <f>LEFT(A401,50)</f>
        <v>PSEL.IX.G - Develop and maintain data and communic</v>
      </c>
      <c r="C401" s="310" t="s">
        <v>385</v>
      </c>
      <c r="D401" s="77" t="str">
        <f>LEFT(E401,240)</f>
        <v>Develop and maintain data and communication systems to deliver actionable information for classroom and school improvement.</v>
      </c>
      <c r="E401" s="313" t="s">
        <v>110</v>
      </c>
      <c r="F401" s="314"/>
      <c r="G401" s="314"/>
      <c r="H401" s="315"/>
      <c r="I401" s="78" t="str">
        <f>IF(C401="","",IF(VLOOKUP(C401,'Indicator Selection'!$C$7:$G$135,5,FALSE)="","",VLOOKUP(C401,'Indicator Selection'!$C$7:$G$135,5,FALSE)))</f>
        <v>No</v>
      </c>
      <c r="J401" s="222"/>
      <c r="K401" s="79" t="str">
        <f>IF(J401="","",IF(J401="Distinguished",4,IF(J401="Excellent",4,IF(J401="Proficient",3,IF(J401="Basic",2,IF(J401="Needs Improvement",2,IF(J401="Unsatisfactory",1,"NA")))))))</f>
        <v/>
      </c>
      <c r="M401" s="352" t="str">
        <f>IF(AND(I401="Yes",J401=""),"Select Rating",IF(I401="Yes","",IF(J401="Select Basic or Needs Improvement","Select Basic or Needs Improvement for Professional Practice Rating on worksheet titled Eval Info &amp; Rankings.",IF(J401="Select Distinguished or Excellent","Select Distinguished or Excellent for Professional Practice Rating on worksheet titled Eval Info &amp; Rankings.",IF(AND(I401="No",J401="Distinguished"),"Indicator not selected on indicator selection worksheet. Notify administrator that this indicator will be included.",IF(AND(I401="No",J401="Excellent"),"Indicator not selected on indicator selection worksheet. Notify administrator that this indicator will be included.",IF(AND(I401="No",J401="Proficient"),"Indicator not selected on indicator selection worksheet. Notify administrator that this indicator will be included.",IF(AND(I401="No",J401="Basic"),"Indicator not selected on indicator selection worksheet. Notify administrator that this indicator will be included.",IF(AND(I401="No",J401="Needs Improvement"),"Indicator not selected on indicator selection worksheet. Notify administrator that this indicator will be included.",IF(AND(I401="No",J401="Unsatisfactory"),"Indicator not selected on indicator selection worksheet. Notify administrator that this indicator will be included.",IF(AND(I401="Yes",J401=""),"Select Rating",IF(J401="Not Applicable","",IF((ISNUMBER(SEARCH("Excellent",F402))),"Indicator not selected on indicator selection worksheet. Notify administrator that this indicator will be included.",IF((ISNUMBER(SEARCH("Distinguished",F402))),"Indicator not selected on indicator selection worksheet. Notify administrator that this indicator will be included.",IF((ISNUMBER(SEARCH("Proficient",F402))),"Indicator not selected on indicator selection worksheet. Notify administrator that this indicator will be included.",IF((ISNUMBER(SEARCH("Basic",F402))),"Indicator not selected on indicator selection worksheet. Notify administrator that this indicator will be included.",IF((ISNUMBER(SEARCH("Needs Improvement",F402))),"Indicator not selected on indicator selection worksheet. Notify administrator that this indicator will be included.",IF((ISNUMBER(SEARCH("Unsatisfactory",F402))),"Indicator not selected on indicator selection worksheet. Notify administrator that this indicator will be included.",IF((ISNUMBER(SEARCH("Excellent",F403))),"Indicator not selected on indicator selection worksheet. Notify administrator that this indicator will be included.",IF((ISNUMBER(SEARCH("Distinguished",F403))),"Indicator not selected on indicator selection worksheet. Notify administrator that this indicator will be included.",IF((ISNUMBER(SEARCH("Proficient",F403))),"Indicator not selected on indicator selection worksheet. Notify administrator that this indicator will be included.",IF((ISNUMBER(SEARCH("Basic",F403))),"Indicator not selected on indicator selection worksheet. Notify administrator that this indicator will be included.",IF((ISNUMBER(SEARCH("Needs Improvement",F403))),"Indicator not selected on indicator selection worksheet. Notify administrator that this indicator will be included.",IF((ISNUMBER(SEARCH("Unsatisfactory",F403))),"Indicator not selected on indicator selection worksheet. Notify administrator that this indicator will be included.",IF((ISNUMBER(SEARCH("Excellent",F404))),"Indicator not selected on indicator selection worksheet. Notify administrator that this indicator will be included.",IF((ISNUMBER(SEARCH("Distinguished",F404))),"Indicator not selected on indicator selection worksheet. Notify administrator that this indicator will be included.",IF((ISNUMBER(SEARCH("Proficient",F404))),"Indicator not selected on indicator selection worksheet. Notify administrator that this indicator will be included.",IF((ISNUMBER(SEARCH("Basic",F404))),"Indicator not selected on indicator selection worksheet. Notify administrator that this indicator will be included.",IF((ISNUMBER(SEARCH("Needs Improvement",F548))),"Indicator not selected on indicator selection worksheet. Notify administrator that this indicator will be included.",IF((ISNUMBER(SEARCH("Unsatisfactory",F404))),"Indicator not selected on indicator selection worksheet. Notify administrator that this indicator will be included.",IF((ISNUMBER(SEARCH("Excellent",H402))),"Indicator not selected on indicator selection worksheet. Notify administrator that this indicator will be included.",IF((ISNUMBER(SEARCH("Distinguished",H402))),"Indicator not selected on indicator selection worksheet. Notify administrator that this indicator will be included.",IF((ISNUMBER(SEARCH("Proficient",H402))),"Indicator not selected on indicator selection worksheet. Notify administrator that this indicator will be included.",IF((ISNUMBER(SEARCH("Basic",H402))),"Indicator not selected on indicator selection worksheet. Notify administrator that this indicator will be included.",IF((ISNUMBER(SEARCH("Needs Improvement",H402))),"Indicator not selected on indicator selection worksheet. Notify administrator that this indicator will be included.",IF((ISNUMBER(SEARCH("Unsatisfactory",H402))),"Indicator not selected on indicator selection worksheet. Notify administrator that this indicator will be included.",IF((ISNUMBER(SEARCH("Excellent",H403))),"Indicator not selected on indicator selection worksheet. Notify administrator that this indicator will be included.",IF((ISNUMBER(SEARCH("Distinguished",H403))),"Indicator not selected on indicator selection worksheet. Notify administrator that this indicator will be included.",IF((ISNUMBER(SEARCH("Proficient",H403))),"Indicator not selected on indicator selection worksheet. Notify administrator that this indicator will be included.",IF((ISNUMBER(SEARCH("Basic",H403))),"Indicator not selected on indicator selection worksheet. Notify administrator that this indicator will be included.",IF((ISNUMBER(SEARCH("Needs Improvement",H403))),"Indicator not selected on indicator selection worksheet. Notify administrator that this indicator will be included.",IF((ISNUMBER(SEARCH("Unsatisfactory",H403))),"Indicator not selected on indicator selection worksheet. Notify administrator that this indicator will be included.",IF((ISNUMBER(SEARCH("Proficient",H404))),"Indicator not selected on indicator selection worksheet. Notify administrator that this indicator will be included.",IF((ISNUMBER(SEARCH("Basic",H404))),"Indicator not selected on indicator selection worksheet. Notify administrator that this indicator will be included.",IF((ISNUMBER(SEARCH("Needs Improvement",H404))),"Indicator not selected on indicator selection worksheet. Notify administrator that this indicator will be included.",IF((ISNUMBER(SEARCH("Unsatisfactory",H404))),"Indicator not selected on indicator selection worksheet. Notify administrator that this indicator will be included.",""))))))))))))))))))))))))))))))))))))))))))))))</f>
        <v/>
      </c>
    </row>
    <row r="402" spans="1:13" x14ac:dyDescent="0.5">
      <c r="C402" s="311"/>
      <c r="D402" s="80"/>
      <c r="E402" s="147" t="str">
        <f>$E$11</f>
        <v>Formal Observation 1:</v>
      </c>
      <c r="F402" s="146" t="str">
        <f>IF(B401="","",IF(ISNA(VLOOKUP(B401,Tables!$BH$2:$BM$4,6,FALSE)),"",IF(VLOOKUP(B401,Tables!$BH$2:$BM$4,6,FALSE)="Not Applicable","",VLOOKUP(B401,Tables!$BH$2:$BM$4,6,FALSE))))</f>
        <v/>
      </c>
      <c r="G402" s="148" t="s">
        <v>596</v>
      </c>
      <c r="H402" s="149" t="str">
        <f>IF(B401="","",IF(ISNA(VLOOKUP(B401,Tables!$BS$2:$BX$4,6,FALSE)),"",IF(VLOOKUP(B401,Tables!$BS$2:$BX$4,6,FALSE)="Not Applicable","",VLOOKUP(B401,Tables!$BS$2:$BX$4,6,FALSE))))</f>
        <v/>
      </c>
      <c r="I402" s="334"/>
      <c r="J402" s="335"/>
      <c r="K402" s="336"/>
      <c r="M402" s="352"/>
    </row>
    <row r="403" spans="1:13" x14ac:dyDescent="0.5">
      <c r="C403" s="311"/>
      <c r="D403" s="80"/>
      <c r="E403" s="147" t="str">
        <f>$E$12</f>
        <v>Formal Observation 2:</v>
      </c>
      <c r="F403" s="146" t="str">
        <f>IF(B401="","",IF(ISNA(VLOOKUP(B401,Tables!$BH$5:$BM$7,6,FALSE)),"",IF(VLOOKUP(B401,Tables!$BH$5:$BM$7,6,FALSE)="Not Applicable","",VLOOKUP(B401,Tables!$BH$5:$BM382,6,FALSE))))</f>
        <v/>
      </c>
      <c r="G403" s="148" t="s">
        <v>597</v>
      </c>
      <c r="H403" s="149" t="str">
        <f>IF(B401="","",IF(ISNA(VLOOKUP(B401,Tables!$BS$5:$BX$7,6,FALSE)),"",IF(VLOOKUP(B401,Tables!$BS$5:$BX$7,6,FALSE)="Not Applicable","",VLOOKUP(B401,Tables!$BS$5:$BX$7,6,FALSE))))</f>
        <v/>
      </c>
      <c r="I403" s="337"/>
      <c r="J403" s="338"/>
      <c r="K403" s="339"/>
      <c r="M403" s="352"/>
    </row>
    <row r="404" spans="1:13" x14ac:dyDescent="0.5">
      <c r="C404" s="312"/>
      <c r="D404" s="81"/>
      <c r="E404" s="147" t="str">
        <f>$E$13</f>
        <v>Formal Observation 3:</v>
      </c>
      <c r="F404" s="146" t="str">
        <f>IF(B401="","",IF(ISNA(VLOOKUP(B401,Tables!$BH$8:$BM$10,6,FALSE)),"",IF(VLOOKUP(B401,Tables!$BH$8:$BM$10,6,FALSE)="Not Applicable","",VLOOKUP(B401,Tables!$BH$8:$BM$10,6,FALSE))))</f>
        <v/>
      </c>
      <c r="G404" s="148" t="s">
        <v>594</v>
      </c>
      <c r="H404" s="149" t="str">
        <f>IF(B401="","",IF(ISNA(VLOOKUP(B401,Tables!$BS$8:$BX$10,6,FALSE)),"",IF(VLOOKUP(B401,Tables!$BS$8:$BX$10,6,FALSE)="Not Applicable","",VLOOKUP(B401,Tables!$BS$8:$BX$10,6,FALSE))))</f>
        <v/>
      </c>
      <c r="I404" s="340"/>
      <c r="J404" s="341"/>
      <c r="K404" s="342"/>
      <c r="M404" s="164"/>
    </row>
    <row r="405" spans="1:13" ht="3" customHeight="1" x14ac:dyDescent="0.5">
      <c r="C405" s="119"/>
      <c r="D405" s="120"/>
      <c r="E405" s="120"/>
      <c r="F405" s="120"/>
      <c r="G405" s="120"/>
      <c r="H405" s="120"/>
      <c r="I405" s="120"/>
      <c r="J405" s="120"/>
      <c r="K405" s="120"/>
      <c r="M405" s="73"/>
    </row>
    <row r="406" spans="1:13" ht="47" customHeight="1" x14ac:dyDescent="0.5">
      <c r="A406" s="68" t="str">
        <f t="shared" si="5"/>
        <v>PSEL.IX.H - Know, comply with, and help the school community u</v>
      </c>
      <c r="B406" s="68" t="str">
        <f>LEFT(A406,50)</f>
        <v>PSEL.IX.H - Know, comply with, and help the school</v>
      </c>
      <c r="C406" s="310" t="s">
        <v>386</v>
      </c>
      <c r="D406" s="77" t="str">
        <f>LEFT(E406,240)</f>
        <v>Know, comply with, and help the school community understand local, state, and federal laws, rights, policies, and regulations so as to promote student success.</v>
      </c>
      <c r="E406" s="313" t="s">
        <v>111</v>
      </c>
      <c r="F406" s="314"/>
      <c r="G406" s="314"/>
      <c r="H406" s="315"/>
      <c r="I406" s="78" t="str">
        <f>IF(C406="","",IF(VLOOKUP(C406,'Indicator Selection'!$C$7:$G$135,5,FALSE)="","",VLOOKUP(C406,'Indicator Selection'!$C$7:$G$135,5,FALSE)))</f>
        <v>No</v>
      </c>
      <c r="J406" s="222"/>
      <c r="K406" s="79" t="str">
        <f>IF(J406="","",IF(J406="Distinguished",4,IF(J406="Excellent",4,IF(J406="Proficient",3,IF(J406="Basic",2,IF(J406="Needs Improvement",2,IF(J406="Unsatisfactory",1,"NA")))))))</f>
        <v/>
      </c>
      <c r="M406" s="352" t="str">
        <f>IF(AND(I406="Yes",J406=""),"Select Rating",IF(I406="Yes","",IF(J406="Select Basic or Needs Improvement","Select Basic or Needs Improvement for Professional Practice Rating on worksheet titled Eval Info &amp; Rankings.",IF(J406="Select Distinguished or Excellent","Select Distinguished or Excellent for Professional Practice Rating on worksheet titled Eval Info &amp; Rankings.",IF(AND(I406="No",J406="Distinguished"),"Indicator not selected on indicator selection worksheet. Notify administrator that this indicator will be included.",IF(AND(I406="No",J406="Excellent"),"Indicator not selected on indicator selection worksheet. Notify administrator that this indicator will be included.",IF(AND(I406="No",J406="Proficient"),"Indicator not selected on indicator selection worksheet. Notify administrator that this indicator will be included.",IF(AND(I406="No",J406="Basic"),"Indicator not selected on indicator selection worksheet. Notify administrator that this indicator will be included.",IF(AND(I406="No",J406="Needs Improvement"),"Indicator not selected on indicator selection worksheet. Notify administrator that this indicator will be included.",IF(AND(I406="No",J406="Unsatisfactory"),"Indicator not selected on indicator selection worksheet. Notify administrator that this indicator will be included.",IF(AND(I406="Yes",J406=""),"Select Rating",IF(J406="Not Applicable","",IF((ISNUMBER(SEARCH("Excellent",F407))),"Indicator not selected on indicator selection worksheet. Notify administrator that this indicator will be included.",IF((ISNUMBER(SEARCH("Distinguished",F407))),"Indicator not selected on indicator selection worksheet. Notify administrator that this indicator will be included.",IF((ISNUMBER(SEARCH("Proficient",F407))),"Indicator not selected on indicator selection worksheet. Notify administrator that this indicator will be included.",IF((ISNUMBER(SEARCH("Basic",F407))),"Indicator not selected on indicator selection worksheet. Notify administrator that this indicator will be included.",IF((ISNUMBER(SEARCH("Needs Improvement",F407))),"Indicator not selected on indicator selection worksheet. Notify administrator that this indicator will be included.",IF((ISNUMBER(SEARCH("Unsatisfactory",F407))),"Indicator not selected on indicator selection worksheet. Notify administrator that this indicator will be included.",IF((ISNUMBER(SEARCH("Excellent",F408))),"Indicator not selected on indicator selection worksheet. Notify administrator that this indicator will be included.",IF((ISNUMBER(SEARCH("Distinguished",F408))),"Indicator not selected on indicator selection worksheet. Notify administrator that this indicator will be included.",IF((ISNUMBER(SEARCH("Proficient",F408))),"Indicator not selected on indicator selection worksheet. Notify administrator that this indicator will be included.",IF((ISNUMBER(SEARCH("Basic",F408))),"Indicator not selected on indicator selection worksheet. Notify administrator that this indicator will be included.",IF((ISNUMBER(SEARCH("Needs Improvement",F408))),"Indicator not selected on indicator selection worksheet. Notify administrator that this indicator will be included.",IF((ISNUMBER(SEARCH("Unsatisfactory",F408))),"Indicator not selected on indicator selection worksheet. Notify administrator that this indicator will be included.",IF((ISNUMBER(SEARCH("Excellent",F409))),"Indicator not selected on indicator selection worksheet. Notify administrator that this indicator will be included.",IF((ISNUMBER(SEARCH("Distinguished",F409))),"Indicator not selected on indicator selection worksheet. Notify administrator that this indicator will be included.",IF((ISNUMBER(SEARCH("Proficient",F409))),"Indicator not selected on indicator selection worksheet. Notify administrator that this indicator will be included.",IF((ISNUMBER(SEARCH("Basic",F409))),"Indicator not selected on indicator selection worksheet. Notify administrator that this indicator will be included.",IF((ISNUMBER(SEARCH("Needs Improvement",F553))),"Indicator not selected on indicator selection worksheet. Notify administrator that this indicator will be included.",IF((ISNUMBER(SEARCH("Unsatisfactory",F409))),"Indicator not selected on indicator selection worksheet. Notify administrator that this indicator will be included.",IF((ISNUMBER(SEARCH("Excellent",H407))),"Indicator not selected on indicator selection worksheet. Notify administrator that this indicator will be included.",IF((ISNUMBER(SEARCH("Distinguished",H407))),"Indicator not selected on indicator selection worksheet. Notify administrator that this indicator will be included.",IF((ISNUMBER(SEARCH("Proficient",H407))),"Indicator not selected on indicator selection worksheet. Notify administrator that this indicator will be included.",IF((ISNUMBER(SEARCH("Basic",H407))),"Indicator not selected on indicator selection worksheet. Notify administrator that this indicator will be included.",IF((ISNUMBER(SEARCH("Needs Improvement",H407))),"Indicator not selected on indicator selection worksheet. Notify administrator that this indicator will be included.",IF((ISNUMBER(SEARCH("Unsatisfactory",H407))),"Indicator not selected on indicator selection worksheet. Notify administrator that this indicator will be included.",IF((ISNUMBER(SEARCH("Excellent",H408))),"Indicator not selected on indicator selection worksheet. Notify administrator that this indicator will be included.",IF((ISNUMBER(SEARCH("Distinguished",H408))),"Indicator not selected on indicator selection worksheet. Notify administrator that this indicator will be included.",IF((ISNUMBER(SEARCH("Proficient",H408))),"Indicator not selected on indicator selection worksheet. Notify administrator that this indicator will be included.",IF((ISNUMBER(SEARCH("Basic",H408))),"Indicator not selected on indicator selection worksheet. Notify administrator that this indicator will be included.",IF((ISNUMBER(SEARCH("Needs Improvement",H408))),"Indicator not selected on indicator selection worksheet. Notify administrator that this indicator will be included.",IF((ISNUMBER(SEARCH("Unsatisfactory",H408))),"Indicator not selected on indicator selection worksheet. Notify administrator that this indicator will be included.",IF((ISNUMBER(SEARCH("Proficient",H409))),"Indicator not selected on indicator selection worksheet. Notify administrator that this indicator will be included.",IF((ISNUMBER(SEARCH("Basic",H409))),"Indicator not selected on indicator selection worksheet. Notify administrator that this indicator will be included.",IF((ISNUMBER(SEARCH("Needs Improvement",H409))),"Indicator not selected on indicator selection worksheet. Notify administrator that this indicator will be included.",IF((ISNUMBER(SEARCH("Unsatisfactory",H409))),"Indicator not selected on indicator selection worksheet. Notify administrator that this indicator will be included.",""))))))))))))))))))))))))))))))))))))))))))))))</f>
        <v/>
      </c>
    </row>
    <row r="407" spans="1:13" x14ac:dyDescent="0.5">
      <c r="C407" s="311"/>
      <c r="D407" s="80"/>
      <c r="E407" s="147" t="str">
        <f>$E$11</f>
        <v>Formal Observation 1:</v>
      </c>
      <c r="F407" s="146" t="str">
        <f>IF(B406="","",IF(ISNA(VLOOKUP(B406,Tables!$BH$2:$BM$4,6,FALSE)),"",IF(VLOOKUP(B406,Tables!$BH$2:$BM$4,6,FALSE)="Not Applicable","",VLOOKUP(B406,Tables!$BH$2:$BM$4,6,FALSE))))</f>
        <v/>
      </c>
      <c r="G407" s="148" t="s">
        <v>596</v>
      </c>
      <c r="H407" s="149" t="str">
        <f>IF(B406="","",IF(ISNA(VLOOKUP(B406,Tables!$BS$2:$BX$4,6,FALSE)),"",IF(VLOOKUP(B406,Tables!$BS$2:$BX$4,6,FALSE)="Not Applicable","",VLOOKUP(B406,Tables!$BS$2:$BX$4,6,FALSE))))</f>
        <v/>
      </c>
      <c r="I407" s="334"/>
      <c r="J407" s="335"/>
      <c r="K407" s="336"/>
      <c r="M407" s="352"/>
    </row>
    <row r="408" spans="1:13" x14ac:dyDescent="0.5">
      <c r="C408" s="311"/>
      <c r="D408" s="80"/>
      <c r="E408" s="147" t="str">
        <f>$E$12</f>
        <v>Formal Observation 2:</v>
      </c>
      <c r="F408" s="146" t="str">
        <f>IF(B406="","",IF(ISNA(VLOOKUP(B406,Tables!$BH$5:$BM$7,6,FALSE)),"",IF(VLOOKUP(B406,Tables!$BH$5:$BM$7,6,FALSE)="Not Applicable","",VLOOKUP(B406,Tables!$BH$5:$BM387,6,FALSE))))</f>
        <v/>
      </c>
      <c r="G408" s="148" t="s">
        <v>597</v>
      </c>
      <c r="H408" s="149" t="str">
        <f>IF(B406="","",IF(ISNA(VLOOKUP(B406,Tables!$BS$5:$BX$7,6,FALSE)),"",IF(VLOOKUP(B406,Tables!$BS$5:$BX$7,6,FALSE)="Not Applicable","",VLOOKUP(B406,Tables!$BS$5:$BX$7,6,FALSE))))</f>
        <v/>
      </c>
      <c r="I408" s="337"/>
      <c r="J408" s="338"/>
      <c r="K408" s="339"/>
      <c r="M408" s="352"/>
    </row>
    <row r="409" spans="1:13" x14ac:dyDescent="0.5">
      <c r="C409" s="312"/>
      <c r="D409" s="81"/>
      <c r="E409" s="147" t="str">
        <f>$E$13</f>
        <v>Formal Observation 3:</v>
      </c>
      <c r="F409" s="146" t="str">
        <f>IF(B406="","",IF(ISNA(VLOOKUP(B406,Tables!$BH$8:$BM$10,6,FALSE)),"",IF(VLOOKUP(B406,Tables!$BH$8:$BM$10,6,FALSE)="Not Applicable","",VLOOKUP(B406,Tables!$BH$8:$BM$10,6,FALSE))))</f>
        <v/>
      </c>
      <c r="G409" s="148" t="s">
        <v>594</v>
      </c>
      <c r="H409" s="149" t="str">
        <f>IF(B406="","",IF(ISNA(VLOOKUP(B406,Tables!$BS$8:$BX$10,6,FALSE)),"",IF(VLOOKUP(B406,Tables!$BS$8:$BX$10,6,FALSE)="Not Applicable","",VLOOKUP(B406,Tables!$BS$8:$BX$10,6,FALSE))))</f>
        <v/>
      </c>
      <c r="I409" s="340"/>
      <c r="J409" s="341"/>
      <c r="K409" s="342"/>
      <c r="M409" s="164"/>
    </row>
    <row r="410" spans="1:13" ht="3" customHeight="1" x14ac:dyDescent="0.5">
      <c r="C410" s="119"/>
      <c r="D410" s="120"/>
      <c r="E410" s="120"/>
      <c r="F410" s="120"/>
      <c r="G410" s="120"/>
      <c r="H410" s="120"/>
      <c r="I410" s="120"/>
      <c r="J410" s="120"/>
      <c r="K410" s="120"/>
      <c r="M410" s="73"/>
    </row>
    <row r="411" spans="1:13" ht="30" customHeight="1" x14ac:dyDescent="0.5">
      <c r="A411" s="68" t="str">
        <f t="shared" ref="A411:A473" si="6">IF(C411="","",CONCATENATE(C411," - ",LEFT(E411,50)))</f>
        <v>PSEL.IX.I - Develop and manage relationships with feeder and c</v>
      </c>
      <c r="B411" s="68" t="str">
        <f>LEFT(A411,50)</f>
        <v xml:space="preserve">PSEL.IX.I - Develop and manage relationships with </v>
      </c>
      <c r="C411" s="310" t="s">
        <v>387</v>
      </c>
      <c r="D411" s="77" t="str">
        <f>LEFT(E411,240)</f>
        <v>Develop and manage relationships with feeder and connecting schools for enrollment management and curricular and instructional articulation.</v>
      </c>
      <c r="E411" s="313" t="s">
        <v>112</v>
      </c>
      <c r="F411" s="314"/>
      <c r="G411" s="314"/>
      <c r="H411" s="315"/>
      <c r="I411" s="78" t="str">
        <f>IF(C411="","",IF(VLOOKUP(C411,'Indicator Selection'!$C$7:$G$135,5,FALSE)="","",VLOOKUP(C411,'Indicator Selection'!$C$7:$G$135,5,FALSE)))</f>
        <v>No</v>
      </c>
      <c r="J411" s="222"/>
      <c r="K411" s="79" t="str">
        <f>IF(J411="","",IF(J411="Distinguished",4,IF(J411="Excellent",4,IF(J411="Proficient",3,IF(J411="Basic",2,IF(J411="Needs Improvement",2,IF(J411="Unsatisfactory",1,"NA")))))))</f>
        <v/>
      </c>
      <c r="M411" s="352" t="str">
        <f>IF(AND(I411="Yes",J411=""),"Select Rating",IF(I411="Yes","",IF(J411="Select Basic or Needs Improvement","Select Basic or Needs Improvement for Professional Practice Rating on worksheet titled Eval Info &amp; Rankings.",IF(J411="Select Distinguished or Excellent","Select Distinguished or Excellent for Professional Practice Rating on worksheet titled Eval Info &amp; Rankings.",IF(AND(I411="No",J411="Distinguished"),"Indicator not selected on indicator selection worksheet. Notify administrator that this indicator will be included.",IF(AND(I411="No",J411="Excellent"),"Indicator not selected on indicator selection worksheet. Notify administrator that this indicator will be included.",IF(AND(I411="No",J411="Proficient"),"Indicator not selected on indicator selection worksheet. Notify administrator that this indicator will be included.",IF(AND(I411="No",J411="Basic"),"Indicator not selected on indicator selection worksheet. Notify administrator that this indicator will be included.",IF(AND(I411="No",J411="Needs Improvement"),"Indicator not selected on indicator selection worksheet. Notify administrator that this indicator will be included.",IF(AND(I411="No",J411="Unsatisfactory"),"Indicator not selected on indicator selection worksheet. Notify administrator that this indicator will be included.",IF(AND(I411="Yes",J411=""),"Select Rating",IF(J411="Not Applicable","",IF((ISNUMBER(SEARCH("Excellent",F412))),"Indicator not selected on indicator selection worksheet. Notify administrator that this indicator will be included.",IF((ISNUMBER(SEARCH("Distinguished",F412))),"Indicator not selected on indicator selection worksheet. Notify administrator that this indicator will be included.",IF((ISNUMBER(SEARCH("Proficient",F412))),"Indicator not selected on indicator selection worksheet. Notify administrator that this indicator will be included.",IF((ISNUMBER(SEARCH("Basic",F412))),"Indicator not selected on indicator selection worksheet. Notify administrator that this indicator will be included.",IF((ISNUMBER(SEARCH("Needs Improvement",F412))),"Indicator not selected on indicator selection worksheet. Notify administrator that this indicator will be included.",IF((ISNUMBER(SEARCH("Unsatisfactory",F412))),"Indicator not selected on indicator selection worksheet. Notify administrator that this indicator will be included.",IF((ISNUMBER(SEARCH("Excellent",F413))),"Indicator not selected on indicator selection worksheet. Notify administrator that this indicator will be included.",IF((ISNUMBER(SEARCH("Distinguished",F413))),"Indicator not selected on indicator selection worksheet. Notify administrator that this indicator will be included.",IF((ISNUMBER(SEARCH("Proficient",F413))),"Indicator not selected on indicator selection worksheet. Notify administrator that this indicator will be included.",IF((ISNUMBER(SEARCH("Basic",F413))),"Indicator not selected on indicator selection worksheet. Notify administrator that this indicator will be included.",IF((ISNUMBER(SEARCH("Needs Improvement",F413))),"Indicator not selected on indicator selection worksheet. Notify administrator that this indicator will be included.",IF((ISNUMBER(SEARCH("Unsatisfactory",F413))),"Indicator not selected on indicator selection worksheet. Notify administrator that this indicator will be included.",IF((ISNUMBER(SEARCH("Excellent",F414))),"Indicator not selected on indicator selection worksheet. Notify administrator that this indicator will be included.",IF((ISNUMBER(SEARCH("Distinguished",F414))),"Indicator not selected on indicator selection worksheet. Notify administrator that this indicator will be included.",IF((ISNUMBER(SEARCH("Proficient",F414))),"Indicator not selected on indicator selection worksheet. Notify administrator that this indicator will be included.",IF((ISNUMBER(SEARCH("Basic",F414))),"Indicator not selected on indicator selection worksheet. Notify administrator that this indicator will be included.",IF((ISNUMBER(SEARCH("Needs Improvement",F558))),"Indicator not selected on indicator selection worksheet. Notify administrator that this indicator will be included.",IF((ISNUMBER(SEARCH("Unsatisfactory",F414))),"Indicator not selected on indicator selection worksheet. Notify administrator that this indicator will be included.",IF((ISNUMBER(SEARCH("Excellent",H412))),"Indicator not selected on indicator selection worksheet. Notify administrator that this indicator will be included.",IF((ISNUMBER(SEARCH("Distinguished",H412))),"Indicator not selected on indicator selection worksheet. Notify administrator that this indicator will be included.",IF((ISNUMBER(SEARCH("Proficient",H412))),"Indicator not selected on indicator selection worksheet. Notify administrator that this indicator will be included.",IF((ISNUMBER(SEARCH("Basic",H412))),"Indicator not selected on indicator selection worksheet. Notify administrator that this indicator will be included.",IF((ISNUMBER(SEARCH("Needs Improvement",H412))),"Indicator not selected on indicator selection worksheet. Notify administrator that this indicator will be included.",IF((ISNUMBER(SEARCH("Unsatisfactory",H412))),"Indicator not selected on indicator selection worksheet. Notify administrator that this indicator will be included.",IF((ISNUMBER(SEARCH("Excellent",H413))),"Indicator not selected on indicator selection worksheet. Notify administrator that this indicator will be included.",IF((ISNUMBER(SEARCH("Distinguished",H413))),"Indicator not selected on indicator selection worksheet. Notify administrator that this indicator will be included.",IF((ISNUMBER(SEARCH("Proficient",H413))),"Indicator not selected on indicator selection worksheet. Notify administrator that this indicator will be included.",IF((ISNUMBER(SEARCH("Basic",H413))),"Indicator not selected on indicator selection worksheet. Notify administrator that this indicator will be included.",IF((ISNUMBER(SEARCH("Needs Improvement",H413))),"Indicator not selected on indicator selection worksheet. Notify administrator that this indicator will be included.",IF((ISNUMBER(SEARCH("Unsatisfactory",H413))),"Indicator not selected on indicator selection worksheet. Notify administrator that this indicator will be included.",IF((ISNUMBER(SEARCH("Proficient",H414))),"Indicator not selected on indicator selection worksheet. Notify administrator that this indicator will be included.",IF((ISNUMBER(SEARCH("Basic",H414))),"Indicator not selected on indicator selection worksheet. Notify administrator that this indicator will be included.",IF((ISNUMBER(SEARCH("Needs Improvement",H414))),"Indicator not selected on indicator selection worksheet. Notify administrator that this indicator will be included.",IF((ISNUMBER(SEARCH("Unsatisfactory",H414))),"Indicator not selected on indicator selection worksheet. Notify administrator that this indicator will be included.",""))))))))))))))))))))))))))))))))))))))))))))))</f>
        <v/>
      </c>
    </row>
    <row r="412" spans="1:13" x14ac:dyDescent="0.5">
      <c r="C412" s="311"/>
      <c r="D412" s="80"/>
      <c r="E412" s="147" t="str">
        <f>$E$11</f>
        <v>Formal Observation 1:</v>
      </c>
      <c r="F412" s="146" t="str">
        <f>IF(B411="","",IF(ISNA(VLOOKUP(B411,Tables!$BH$2:$BM$4,6,FALSE)),"",IF(VLOOKUP(B411,Tables!$BH$2:$BM$4,6,FALSE)="Not Applicable","",VLOOKUP(B411,Tables!$BH$2:$BM$4,6,FALSE))))</f>
        <v/>
      </c>
      <c r="G412" s="148" t="s">
        <v>596</v>
      </c>
      <c r="H412" s="149" t="str">
        <f>IF(B411="","",IF(ISNA(VLOOKUP(B411,Tables!$BS$2:$BX$4,6,FALSE)),"",IF(VLOOKUP(B411,Tables!$BS$2:$BX$4,6,FALSE)="Not Applicable","",VLOOKUP(B411,Tables!$BS$2:$BX$4,6,FALSE))))</f>
        <v/>
      </c>
      <c r="I412" s="334"/>
      <c r="J412" s="335"/>
      <c r="K412" s="336"/>
      <c r="M412" s="352"/>
    </row>
    <row r="413" spans="1:13" x14ac:dyDescent="0.5">
      <c r="C413" s="311"/>
      <c r="D413" s="80"/>
      <c r="E413" s="147" t="str">
        <f>$E$12</f>
        <v>Formal Observation 2:</v>
      </c>
      <c r="F413" s="146" t="str">
        <f>IF(B411="","",IF(ISNA(VLOOKUP(B411,Tables!$BH$5:$BM$7,6,FALSE)),"",IF(VLOOKUP(B411,Tables!$BH$5:$BM$7,6,FALSE)="Not Applicable","",VLOOKUP(B411,Tables!$BH$5:$BM392,6,FALSE))))</f>
        <v/>
      </c>
      <c r="G413" s="148" t="s">
        <v>597</v>
      </c>
      <c r="H413" s="149" t="str">
        <f>IF(B411="","",IF(ISNA(VLOOKUP(B411,Tables!$BS$5:$BX$7,6,FALSE)),"",IF(VLOOKUP(B411,Tables!$BS$5:$BX$7,6,FALSE)="Not Applicable","",VLOOKUP(B411,Tables!$BS$5:$BX$7,6,FALSE))))</f>
        <v/>
      </c>
      <c r="I413" s="337"/>
      <c r="J413" s="338"/>
      <c r="K413" s="339"/>
      <c r="M413" s="352"/>
    </row>
    <row r="414" spans="1:13" x14ac:dyDescent="0.5">
      <c r="C414" s="312"/>
      <c r="D414" s="81"/>
      <c r="E414" s="147" t="str">
        <f>$E$13</f>
        <v>Formal Observation 3:</v>
      </c>
      <c r="F414" s="146" t="str">
        <f>IF(B411="","",IF(ISNA(VLOOKUP(B411,Tables!$BH$8:$BM$10,6,FALSE)),"",IF(VLOOKUP(B411,Tables!$BH$8:$BM$10,6,FALSE)="Not Applicable","",VLOOKUP(B411,Tables!$BH$8:$BM$10,6,FALSE))))</f>
        <v/>
      </c>
      <c r="G414" s="148" t="s">
        <v>594</v>
      </c>
      <c r="H414" s="149" t="str">
        <f>IF(B411="","",IF(ISNA(VLOOKUP(B411,Tables!$BS$8:$BX$10,6,FALSE)),"",IF(VLOOKUP(B411,Tables!$BS$8:$BX$10,6,FALSE)="Not Applicable","",VLOOKUP(B411,Tables!$BS$8:$BX$10,6,FALSE))))</f>
        <v/>
      </c>
      <c r="I414" s="340"/>
      <c r="J414" s="341"/>
      <c r="K414" s="342"/>
      <c r="M414" s="164"/>
    </row>
    <row r="415" spans="1:13" ht="3" customHeight="1" x14ac:dyDescent="0.5">
      <c r="C415" s="119"/>
      <c r="D415" s="120"/>
      <c r="E415" s="120"/>
      <c r="F415" s="120"/>
      <c r="G415" s="120"/>
      <c r="H415" s="120"/>
      <c r="I415" s="120"/>
      <c r="J415" s="120"/>
      <c r="K415" s="120"/>
      <c r="M415" s="73"/>
    </row>
    <row r="416" spans="1:13" ht="30" customHeight="1" x14ac:dyDescent="0.5">
      <c r="A416" s="68" t="str">
        <f t="shared" si="6"/>
        <v>PSEL.IX.J - Develop and manage productive relationships with t</v>
      </c>
      <c r="B416" s="68" t="str">
        <f>LEFT(A416,50)</f>
        <v>PSEL.IX.J - Develop and manage productive relation</v>
      </c>
      <c r="C416" s="310" t="s">
        <v>388</v>
      </c>
      <c r="D416" s="77" t="str">
        <f>LEFT(E416,240)</f>
        <v>Develop and manage productive relationships with the central office and school board.</v>
      </c>
      <c r="E416" s="313" t="s">
        <v>47</v>
      </c>
      <c r="F416" s="314"/>
      <c r="G416" s="314"/>
      <c r="H416" s="315"/>
      <c r="I416" s="78" t="str">
        <f>IF(C416="","",IF(VLOOKUP(C416,'Indicator Selection'!$C$7:$G$135,5,FALSE)="","",VLOOKUP(C416,'Indicator Selection'!$C$7:$G$135,5,FALSE)))</f>
        <v>No</v>
      </c>
      <c r="J416" s="222"/>
      <c r="K416" s="79" t="str">
        <f>IF(J416="","",IF(J416="Distinguished",4,IF(J416="Excellent",4,IF(J416="Proficient",3,IF(J416="Basic",2,IF(J416="Needs Improvement",2,IF(J416="Unsatisfactory",1,"NA")))))))</f>
        <v/>
      </c>
      <c r="M416" s="352" t="str">
        <f>IF(AND(I416="Yes",J416=""),"Select Rating",IF(I416="Yes","",IF(J416="Select Basic or Needs Improvement","Select Basic or Needs Improvement for Professional Practice Rating on worksheet titled Eval Info &amp; Rankings.",IF(J416="Select Distinguished or Excellent","Select Distinguished or Excellent for Professional Practice Rating on worksheet titled Eval Info &amp; Rankings.",IF(AND(I416="No",J416="Distinguished"),"Indicator not selected on indicator selection worksheet. Notify administrator that this indicator will be included.",IF(AND(I416="No",J416="Excellent"),"Indicator not selected on indicator selection worksheet. Notify administrator that this indicator will be included.",IF(AND(I416="No",J416="Proficient"),"Indicator not selected on indicator selection worksheet. Notify administrator that this indicator will be included.",IF(AND(I416="No",J416="Basic"),"Indicator not selected on indicator selection worksheet. Notify administrator that this indicator will be included.",IF(AND(I416="No",J416="Needs Improvement"),"Indicator not selected on indicator selection worksheet. Notify administrator that this indicator will be included.",IF(AND(I416="No",J416="Unsatisfactory"),"Indicator not selected on indicator selection worksheet. Notify administrator that this indicator will be included.",IF(AND(I416="Yes",J416=""),"Select Rating",IF(J416="Not Applicable","",IF((ISNUMBER(SEARCH("Excellent",F417))),"Indicator not selected on indicator selection worksheet. Notify administrator that this indicator will be included.",IF((ISNUMBER(SEARCH("Distinguished",F417))),"Indicator not selected on indicator selection worksheet. Notify administrator that this indicator will be included.",IF((ISNUMBER(SEARCH("Proficient",F417))),"Indicator not selected on indicator selection worksheet. Notify administrator that this indicator will be included.",IF((ISNUMBER(SEARCH("Basic",F417))),"Indicator not selected on indicator selection worksheet. Notify administrator that this indicator will be included.",IF((ISNUMBER(SEARCH("Needs Improvement",F417))),"Indicator not selected on indicator selection worksheet. Notify administrator that this indicator will be included.",IF((ISNUMBER(SEARCH("Unsatisfactory",F417))),"Indicator not selected on indicator selection worksheet. Notify administrator that this indicator will be included.",IF((ISNUMBER(SEARCH("Excellent",F418))),"Indicator not selected on indicator selection worksheet. Notify administrator that this indicator will be included.",IF((ISNUMBER(SEARCH("Distinguished",F418))),"Indicator not selected on indicator selection worksheet. Notify administrator that this indicator will be included.",IF((ISNUMBER(SEARCH("Proficient",F418))),"Indicator not selected on indicator selection worksheet. Notify administrator that this indicator will be included.",IF((ISNUMBER(SEARCH("Basic",F418))),"Indicator not selected on indicator selection worksheet. Notify administrator that this indicator will be included.",IF((ISNUMBER(SEARCH("Needs Improvement",F418))),"Indicator not selected on indicator selection worksheet. Notify administrator that this indicator will be included.",IF((ISNUMBER(SEARCH("Unsatisfactory",F418))),"Indicator not selected on indicator selection worksheet. Notify administrator that this indicator will be included.",IF((ISNUMBER(SEARCH("Excellent",F419))),"Indicator not selected on indicator selection worksheet. Notify administrator that this indicator will be included.",IF((ISNUMBER(SEARCH("Distinguished",F419))),"Indicator not selected on indicator selection worksheet. Notify administrator that this indicator will be included.",IF((ISNUMBER(SEARCH("Proficient",F419))),"Indicator not selected on indicator selection worksheet. Notify administrator that this indicator will be included.",IF((ISNUMBER(SEARCH("Basic",F419))),"Indicator not selected on indicator selection worksheet. Notify administrator that this indicator will be included.",IF((ISNUMBER(SEARCH("Needs Improvement",F563))),"Indicator not selected on indicator selection worksheet. Notify administrator that this indicator will be included.",IF((ISNUMBER(SEARCH("Unsatisfactory",F419))),"Indicator not selected on indicator selection worksheet. Notify administrator that this indicator will be included.",IF((ISNUMBER(SEARCH("Excellent",H417))),"Indicator not selected on indicator selection worksheet. Notify administrator that this indicator will be included.",IF((ISNUMBER(SEARCH("Distinguished",H417))),"Indicator not selected on indicator selection worksheet. Notify administrator that this indicator will be included.",IF((ISNUMBER(SEARCH("Proficient",H417))),"Indicator not selected on indicator selection worksheet. Notify administrator that this indicator will be included.",IF((ISNUMBER(SEARCH("Basic",H417))),"Indicator not selected on indicator selection worksheet. Notify administrator that this indicator will be included.",IF((ISNUMBER(SEARCH("Needs Improvement",H417))),"Indicator not selected on indicator selection worksheet. Notify administrator that this indicator will be included.",IF((ISNUMBER(SEARCH("Unsatisfactory",H417))),"Indicator not selected on indicator selection worksheet. Notify administrator that this indicator will be included.",IF((ISNUMBER(SEARCH("Excellent",H418))),"Indicator not selected on indicator selection worksheet. Notify administrator that this indicator will be included.",IF((ISNUMBER(SEARCH("Distinguished",H418))),"Indicator not selected on indicator selection worksheet. Notify administrator that this indicator will be included.",IF((ISNUMBER(SEARCH("Proficient",H418))),"Indicator not selected on indicator selection worksheet. Notify administrator that this indicator will be included.",IF((ISNUMBER(SEARCH("Basic",H418))),"Indicator not selected on indicator selection worksheet. Notify administrator that this indicator will be included.",IF((ISNUMBER(SEARCH("Needs Improvement",H418))),"Indicator not selected on indicator selection worksheet. Notify administrator that this indicator will be included.",IF((ISNUMBER(SEARCH("Unsatisfactory",H418))),"Indicator not selected on indicator selection worksheet. Notify administrator that this indicator will be included.",IF((ISNUMBER(SEARCH("Proficient",H419))),"Indicator not selected on indicator selection worksheet. Notify administrator that this indicator will be included.",IF((ISNUMBER(SEARCH("Basic",H419))),"Indicator not selected on indicator selection worksheet. Notify administrator that this indicator will be included.",IF((ISNUMBER(SEARCH("Needs Improvement",H419))),"Indicator not selected on indicator selection worksheet. Notify administrator that this indicator will be included.",IF((ISNUMBER(SEARCH("Unsatisfactory",H419))),"Indicator not selected on indicator selection worksheet. Notify administrator that this indicator will be included.",""))))))))))))))))))))))))))))))))))))))))))))))</f>
        <v/>
      </c>
    </row>
    <row r="417" spans="1:13" x14ac:dyDescent="0.5">
      <c r="C417" s="311"/>
      <c r="D417" s="80"/>
      <c r="E417" s="147" t="str">
        <f>$E$11</f>
        <v>Formal Observation 1:</v>
      </c>
      <c r="F417" s="146" t="str">
        <f>IF(B416="","",IF(ISNA(VLOOKUP(B416,Tables!$BH$2:$BM$4,6,FALSE)),"",IF(VLOOKUP(B416,Tables!$BH$2:$BM$4,6,FALSE)="Not Applicable","",VLOOKUP(B416,Tables!$BH$2:$BM$4,6,FALSE))))</f>
        <v/>
      </c>
      <c r="G417" s="148" t="s">
        <v>596</v>
      </c>
      <c r="H417" s="149" t="str">
        <f>IF(B416="","",IF(ISNA(VLOOKUP(B416,Tables!$BS$2:$BX$4,6,FALSE)),"",IF(VLOOKUP(B416,Tables!$BS$2:$BX$4,6,FALSE)="Not Applicable","",VLOOKUP(B416,Tables!$BS$2:$BX$4,6,FALSE))))</f>
        <v/>
      </c>
      <c r="I417" s="334"/>
      <c r="J417" s="335"/>
      <c r="K417" s="336"/>
      <c r="M417" s="352"/>
    </row>
    <row r="418" spans="1:13" x14ac:dyDescent="0.5">
      <c r="C418" s="311"/>
      <c r="D418" s="80"/>
      <c r="E418" s="147" t="str">
        <f>$E$12</f>
        <v>Formal Observation 2:</v>
      </c>
      <c r="F418" s="146" t="str">
        <f>IF(B416="","",IF(ISNA(VLOOKUP(B416,Tables!$BH$5:$BM$7,6,FALSE)),"",IF(VLOOKUP(B416,Tables!$BH$5:$BM$7,6,FALSE)="Not Applicable","",VLOOKUP(B416,Tables!$BH$5:$BM397,6,FALSE))))</f>
        <v/>
      </c>
      <c r="G418" s="148" t="s">
        <v>597</v>
      </c>
      <c r="H418" s="149" t="str">
        <f>IF(B416="","",IF(ISNA(VLOOKUP(B416,Tables!$BS$5:$BX$7,6,FALSE)),"",IF(VLOOKUP(B416,Tables!$BS$5:$BX$7,6,FALSE)="Not Applicable","",VLOOKUP(B416,Tables!$BS$5:$BX$7,6,FALSE))))</f>
        <v/>
      </c>
      <c r="I418" s="337"/>
      <c r="J418" s="338"/>
      <c r="K418" s="339"/>
      <c r="M418" s="352"/>
    </row>
    <row r="419" spans="1:13" x14ac:dyDescent="0.5">
      <c r="C419" s="312"/>
      <c r="D419" s="81"/>
      <c r="E419" s="147" t="str">
        <f>$E$13</f>
        <v>Formal Observation 3:</v>
      </c>
      <c r="F419" s="146" t="str">
        <f>IF(B416="","",IF(ISNA(VLOOKUP(B416,Tables!$BH$8:$BM$10,6,FALSE)),"",IF(VLOOKUP(B416,Tables!$BH$8:$BM$10,6,FALSE)="Not Applicable","",VLOOKUP(B416,Tables!$BH$8:$BM$10,6,FALSE))))</f>
        <v/>
      </c>
      <c r="G419" s="148" t="s">
        <v>594</v>
      </c>
      <c r="H419" s="149" t="str">
        <f>IF(B416="","",IF(ISNA(VLOOKUP(B416,Tables!$BS$8:$BX$10,6,FALSE)),"",IF(VLOOKUP(B416,Tables!$BS$8:$BX$10,6,FALSE)="Not Applicable","",VLOOKUP(B416,Tables!$BS$8:$BX$10,6,FALSE))))</f>
        <v/>
      </c>
      <c r="I419" s="340"/>
      <c r="J419" s="341"/>
      <c r="K419" s="342"/>
      <c r="M419" s="164"/>
    </row>
    <row r="420" spans="1:13" ht="3" customHeight="1" x14ac:dyDescent="0.5">
      <c r="C420" s="119"/>
      <c r="D420" s="120"/>
      <c r="E420" s="120"/>
      <c r="F420" s="120"/>
      <c r="G420" s="120"/>
      <c r="H420" s="120"/>
      <c r="I420" s="120"/>
      <c r="J420" s="120"/>
      <c r="K420" s="120"/>
      <c r="M420" s="73"/>
    </row>
    <row r="421" spans="1:13" ht="30" customHeight="1" x14ac:dyDescent="0.5">
      <c r="A421" s="68" t="str">
        <f t="shared" si="6"/>
        <v>PSEL.IX.K - Develop and administer systems for fair and equita</v>
      </c>
      <c r="B421" s="68" t="str">
        <f>LEFT(A421,50)</f>
        <v>PSEL.IX.K - Develop and administer systems for fai</v>
      </c>
      <c r="C421" s="310" t="s">
        <v>389</v>
      </c>
      <c r="D421" s="77" t="str">
        <f>LEFT(E421,240)</f>
        <v>Develop and administer systems for fair and equitable management of conflict among students, faculty and staff, leaders, families, and community.</v>
      </c>
      <c r="E421" s="313" t="s">
        <v>113</v>
      </c>
      <c r="F421" s="314"/>
      <c r="G421" s="314"/>
      <c r="H421" s="315"/>
      <c r="I421" s="78" t="str">
        <f>IF(C421="","",IF(VLOOKUP(C421,'Indicator Selection'!$C$7:$G$135,5,FALSE)="","",VLOOKUP(C421,'Indicator Selection'!$C$7:$G$135,5,FALSE)))</f>
        <v>No</v>
      </c>
      <c r="J421" s="222"/>
      <c r="K421" s="79" t="str">
        <f>IF(J421="","",IF(J421="Distinguished",4,IF(J421="Excellent",4,IF(J421="Proficient",3,IF(J421="Basic",2,IF(J421="Needs Improvement",2,IF(J421="Unsatisfactory",1,"NA")))))))</f>
        <v/>
      </c>
      <c r="M421" s="352" t="str">
        <f>IF(AND(I421="Yes",J421=""),"Select Rating",IF(I421="Yes","",IF(J421="Select Basic or Needs Improvement","Select Basic or Needs Improvement for Professional Practice Rating on worksheet titled Eval Info &amp; Rankings.",IF(J421="Select Distinguished or Excellent","Select Distinguished or Excellent for Professional Practice Rating on worksheet titled Eval Info &amp; Rankings.",IF(AND(I421="No",J421="Distinguished"),"Indicator not selected on indicator selection worksheet. Notify administrator that this indicator will be included.",IF(AND(I421="No",J421="Excellent"),"Indicator not selected on indicator selection worksheet. Notify administrator that this indicator will be included.",IF(AND(I421="No",J421="Proficient"),"Indicator not selected on indicator selection worksheet. Notify administrator that this indicator will be included.",IF(AND(I421="No",J421="Basic"),"Indicator not selected on indicator selection worksheet. Notify administrator that this indicator will be included.",IF(AND(I421="No",J421="Needs Improvement"),"Indicator not selected on indicator selection worksheet. Notify administrator that this indicator will be included.",IF(AND(I421="No",J421="Unsatisfactory"),"Indicator not selected on indicator selection worksheet. Notify administrator that this indicator will be included.",IF(AND(I421="Yes",J421=""),"Select Rating",IF(J421="Not Applicable","",IF((ISNUMBER(SEARCH("Excellent",F422))),"Indicator not selected on indicator selection worksheet. Notify administrator that this indicator will be included.",IF((ISNUMBER(SEARCH("Distinguished",F422))),"Indicator not selected on indicator selection worksheet. Notify administrator that this indicator will be included.",IF((ISNUMBER(SEARCH("Proficient",F422))),"Indicator not selected on indicator selection worksheet. Notify administrator that this indicator will be included.",IF((ISNUMBER(SEARCH("Basic",F422))),"Indicator not selected on indicator selection worksheet. Notify administrator that this indicator will be included.",IF((ISNUMBER(SEARCH("Needs Improvement",F422))),"Indicator not selected on indicator selection worksheet. Notify administrator that this indicator will be included.",IF((ISNUMBER(SEARCH("Unsatisfactory",F422))),"Indicator not selected on indicator selection worksheet. Notify administrator that this indicator will be included.",IF((ISNUMBER(SEARCH("Excellent",F423))),"Indicator not selected on indicator selection worksheet. Notify administrator that this indicator will be included.",IF((ISNUMBER(SEARCH("Distinguished",F423))),"Indicator not selected on indicator selection worksheet. Notify administrator that this indicator will be included.",IF((ISNUMBER(SEARCH("Proficient",F423))),"Indicator not selected on indicator selection worksheet. Notify administrator that this indicator will be included.",IF((ISNUMBER(SEARCH("Basic",F423))),"Indicator not selected on indicator selection worksheet. Notify administrator that this indicator will be included.",IF((ISNUMBER(SEARCH("Needs Improvement",F423))),"Indicator not selected on indicator selection worksheet. Notify administrator that this indicator will be included.",IF((ISNUMBER(SEARCH("Unsatisfactory",F423))),"Indicator not selected on indicator selection worksheet. Notify administrator that this indicator will be included.",IF((ISNUMBER(SEARCH("Excellent",F424))),"Indicator not selected on indicator selection worksheet. Notify administrator that this indicator will be included.",IF((ISNUMBER(SEARCH("Distinguished",F424))),"Indicator not selected on indicator selection worksheet. Notify administrator that this indicator will be included.",IF((ISNUMBER(SEARCH("Proficient",F424))),"Indicator not selected on indicator selection worksheet. Notify administrator that this indicator will be included.",IF((ISNUMBER(SEARCH("Basic",F424))),"Indicator not selected on indicator selection worksheet. Notify administrator that this indicator will be included.",IF((ISNUMBER(SEARCH("Needs Improvement",F568))),"Indicator not selected on indicator selection worksheet. Notify administrator that this indicator will be included.",IF((ISNUMBER(SEARCH("Unsatisfactory",F424))),"Indicator not selected on indicator selection worksheet. Notify administrator that this indicator will be included.",IF((ISNUMBER(SEARCH("Excellent",H422))),"Indicator not selected on indicator selection worksheet. Notify administrator that this indicator will be included.",IF((ISNUMBER(SEARCH("Distinguished",H422))),"Indicator not selected on indicator selection worksheet. Notify administrator that this indicator will be included.",IF((ISNUMBER(SEARCH("Proficient",H422))),"Indicator not selected on indicator selection worksheet. Notify administrator that this indicator will be included.",IF((ISNUMBER(SEARCH("Basic",H422))),"Indicator not selected on indicator selection worksheet. Notify administrator that this indicator will be included.",IF((ISNUMBER(SEARCH("Needs Improvement",H422))),"Indicator not selected on indicator selection worksheet. Notify administrator that this indicator will be included.",IF((ISNUMBER(SEARCH("Unsatisfactory",H422))),"Indicator not selected on indicator selection worksheet. Notify administrator that this indicator will be included.",IF((ISNUMBER(SEARCH("Excellent",H423))),"Indicator not selected on indicator selection worksheet. Notify administrator that this indicator will be included.",IF((ISNUMBER(SEARCH("Distinguished",H423))),"Indicator not selected on indicator selection worksheet. Notify administrator that this indicator will be included.",IF((ISNUMBER(SEARCH("Proficient",H423))),"Indicator not selected on indicator selection worksheet. Notify administrator that this indicator will be included.",IF((ISNUMBER(SEARCH("Basic",H423))),"Indicator not selected on indicator selection worksheet. Notify administrator that this indicator will be included.",IF((ISNUMBER(SEARCH("Needs Improvement",H423))),"Indicator not selected on indicator selection worksheet. Notify administrator that this indicator will be included.",IF((ISNUMBER(SEARCH("Unsatisfactory",H423))),"Indicator not selected on indicator selection worksheet. Notify administrator that this indicator will be included.",IF((ISNUMBER(SEARCH("Proficient",H424))),"Indicator not selected on indicator selection worksheet. Notify administrator that this indicator will be included.",IF((ISNUMBER(SEARCH("Basic",H424))),"Indicator not selected on indicator selection worksheet. Notify administrator that this indicator will be included.",IF((ISNUMBER(SEARCH("Needs Improvement",H424))),"Indicator not selected on indicator selection worksheet. Notify administrator that this indicator will be included.",IF((ISNUMBER(SEARCH("Unsatisfactory",H424))),"Indicator not selected on indicator selection worksheet. Notify administrator that this indicator will be included.",""))))))))))))))))))))))))))))))))))))))))))))))</f>
        <v/>
      </c>
    </row>
    <row r="422" spans="1:13" x14ac:dyDescent="0.5">
      <c r="C422" s="311"/>
      <c r="D422" s="80"/>
      <c r="E422" s="147" t="str">
        <f>$E$11</f>
        <v>Formal Observation 1:</v>
      </c>
      <c r="F422" s="146" t="str">
        <f>IF(B421="","",IF(ISNA(VLOOKUP(B421,Tables!$BH$2:$BM$4,6,FALSE)),"",IF(VLOOKUP(B421,Tables!$BH$2:$BM$4,6,FALSE)="Not Applicable","",VLOOKUP(B421,Tables!$BH$2:$BM$4,6,FALSE))))</f>
        <v/>
      </c>
      <c r="G422" s="148" t="s">
        <v>596</v>
      </c>
      <c r="H422" s="149" t="str">
        <f>IF(B421="","",IF(ISNA(VLOOKUP(B421,Tables!$BS$2:$BX$4,6,FALSE)),"",IF(VLOOKUP(B421,Tables!$BS$2:$BX$4,6,FALSE)="Not Applicable","",VLOOKUP(B421,Tables!$BS$2:$BX$4,6,FALSE))))</f>
        <v/>
      </c>
      <c r="I422" s="334"/>
      <c r="J422" s="335"/>
      <c r="K422" s="336"/>
      <c r="M422" s="352"/>
    </row>
    <row r="423" spans="1:13" x14ac:dyDescent="0.5">
      <c r="C423" s="311"/>
      <c r="D423" s="80"/>
      <c r="E423" s="147" t="str">
        <f>$E$12</f>
        <v>Formal Observation 2:</v>
      </c>
      <c r="F423" s="146" t="str">
        <f>IF(B421="","",IF(ISNA(VLOOKUP(B421,Tables!$BH$5:$BM$7,6,FALSE)),"",IF(VLOOKUP(B421,Tables!$BH$5:$BM$7,6,FALSE)="Not Applicable","",VLOOKUP(B421,Tables!$BH$5:$BM402,6,FALSE))))</f>
        <v/>
      </c>
      <c r="G423" s="148" t="s">
        <v>597</v>
      </c>
      <c r="H423" s="149" t="str">
        <f>IF(B421="","",IF(ISNA(VLOOKUP(B421,Tables!$BS$5:$BX$7,6,FALSE)),"",IF(VLOOKUP(B421,Tables!$BS$5:$BX$7,6,FALSE)="Not Applicable","",VLOOKUP(B421,Tables!$BS$5:$BX$7,6,FALSE))))</f>
        <v/>
      </c>
      <c r="I423" s="337"/>
      <c r="J423" s="338"/>
      <c r="K423" s="339"/>
      <c r="M423" s="352"/>
    </row>
    <row r="424" spans="1:13" x14ac:dyDescent="0.5">
      <c r="C424" s="312"/>
      <c r="D424" s="81"/>
      <c r="E424" s="147" t="str">
        <f>$E$13</f>
        <v>Formal Observation 3:</v>
      </c>
      <c r="F424" s="146" t="str">
        <f>IF(B421="","",IF(ISNA(VLOOKUP(B421,Tables!$BH$8:$BM$10,6,FALSE)),"",IF(VLOOKUP(B421,Tables!$BH$8:$BM$10,6,FALSE)="Not Applicable","",VLOOKUP(B421,Tables!$BH$8:$BM$10,6,FALSE))))</f>
        <v/>
      </c>
      <c r="G424" s="148" t="s">
        <v>594</v>
      </c>
      <c r="H424" s="149" t="str">
        <f>IF(B421="","",IF(ISNA(VLOOKUP(B421,Tables!$BS$8:$BX$10,6,FALSE)),"",IF(VLOOKUP(B421,Tables!$BS$8:$BX$10,6,FALSE)="Not Applicable","",VLOOKUP(B421,Tables!$BS$8:$BX$10,6,FALSE))))</f>
        <v/>
      </c>
      <c r="I424" s="340"/>
      <c r="J424" s="341"/>
      <c r="K424" s="342"/>
      <c r="M424" s="164"/>
    </row>
    <row r="425" spans="1:13" ht="3" customHeight="1" x14ac:dyDescent="0.5">
      <c r="C425" s="119"/>
      <c r="D425" s="120"/>
      <c r="E425" s="120"/>
      <c r="F425" s="120"/>
      <c r="G425" s="120"/>
      <c r="H425" s="120"/>
      <c r="I425" s="120"/>
      <c r="J425" s="120"/>
      <c r="K425" s="120"/>
      <c r="M425" s="73"/>
    </row>
    <row r="426" spans="1:13" ht="30" customHeight="1" x14ac:dyDescent="0.5">
      <c r="A426" s="68" t="str">
        <f t="shared" si="6"/>
        <v>PSEL.IX.L - Manage governance processes and internal and exter</v>
      </c>
      <c r="B426" s="68" t="str">
        <f>LEFT(A426,50)</f>
        <v>PSEL.IX.L - Manage governance processes and intern</v>
      </c>
      <c r="C426" s="310" t="s">
        <v>390</v>
      </c>
      <c r="D426" s="77" t="str">
        <f>LEFT(E426,240)</f>
        <v>Manage governance processes and internal and external politics toward achieving the school’s mission and vision.</v>
      </c>
      <c r="E426" s="313" t="s">
        <v>114</v>
      </c>
      <c r="F426" s="314"/>
      <c r="G426" s="314"/>
      <c r="H426" s="315"/>
      <c r="I426" s="78" t="str">
        <f>IF(C426="","",IF(VLOOKUP(C426,'Indicator Selection'!$C$7:$G$135,5,FALSE)="","",VLOOKUP(C426,'Indicator Selection'!$C$7:$G$135,5,FALSE)))</f>
        <v>No</v>
      </c>
      <c r="J426" s="222"/>
      <c r="K426" s="79" t="str">
        <f>IF(J426="","",IF(J426="Distinguished",4,IF(J426="Excellent",4,IF(J426="Proficient",3,IF(J426="Basic",2,IF(J426="Needs Improvement",2,IF(J426="Unsatisfactory",1,"NA")))))))</f>
        <v/>
      </c>
      <c r="M426" s="352" t="str">
        <f>IF(AND(I426="Yes",J426=""),"Select Rating",IF(I426="Yes","",IF(J426="Select Basic or Needs Improvement","Select Basic or Needs Improvement for Professional Practice Rating on worksheet titled Eval Info &amp; Rankings.",IF(J426="Select Distinguished or Excellent","Select Distinguished or Excellent for Professional Practice Rating on worksheet titled Eval Info &amp; Rankings.",IF(AND(I426="No",J426="Distinguished"),"Indicator not selected on indicator selection worksheet. Notify administrator that this indicator will be included.",IF(AND(I426="No",J426="Excellent"),"Indicator not selected on indicator selection worksheet. Notify administrator that this indicator will be included.",IF(AND(I426="No",J426="Proficient"),"Indicator not selected on indicator selection worksheet. Notify administrator that this indicator will be included.",IF(AND(I426="No",J426="Basic"),"Indicator not selected on indicator selection worksheet. Notify administrator that this indicator will be included.",IF(AND(I426="No",J426="Needs Improvement"),"Indicator not selected on indicator selection worksheet. Notify administrator that this indicator will be included.",IF(AND(I426="No",J426="Unsatisfactory"),"Indicator not selected on indicator selection worksheet. Notify administrator that this indicator will be included.",IF(AND(I426="Yes",J426=""),"Select Rating",IF(J426="Not Applicable","",IF((ISNUMBER(SEARCH("Excellent",F427))),"Indicator not selected on indicator selection worksheet. Notify administrator that this indicator will be included.",IF((ISNUMBER(SEARCH("Distinguished",F427))),"Indicator not selected on indicator selection worksheet. Notify administrator that this indicator will be included.",IF((ISNUMBER(SEARCH("Proficient",F427))),"Indicator not selected on indicator selection worksheet. Notify administrator that this indicator will be included.",IF((ISNUMBER(SEARCH("Basic",F427))),"Indicator not selected on indicator selection worksheet. Notify administrator that this indicator will be included.",IF((ISNUMBER(SEARCH("Needs Improvement",F427))),"Indicator not selected on indicator selection worksheet. Notify administrator that this indicator will be included.",IF((ISNUMBER(SEARCH("Unsatisfactory",F427))),"Indicator not selected on indicator selection worksheet. Notify administrator that this indicator will be included.",IF((ISNUMBER(SEARCH("Excellent",F428))),"Indicator not selected on indicator selection worksheet. Notify administrator that this indicator will be included.",IF((ISNUMBER(SEARCH("Distinguished",F428))),"Indicator not selected on indicator selection worksheet. Notify administrator that this indicator will be included.",IF((ISNUMBER(SEARCH("Proficient",F428))),"Indicator not selected on indicator selection worksheet. Notify administrator that this indicator will be included.",IF((ISNUMBER(SEARCH("Basic",F428))),"Indicator not selected on indicator selection worksheet. Notify administrator that this indicator will be included.",IF((ISNUMBER(SEARCH("Needs Improvement",F428))),"Indicator not selected on indicator selection worksheet. Notify administrator that this indicator will be included.",IF((ISNUMBER(SEARCH("Unsatisfactory",F428))),"Indicator not selected on indicator selection worksheet. Notify administrator that this indicator will be included.",IF((ISNUMBER(SEARCH("Excellent",F429))),"Indicator not selected on indicator selection worksheet. Notify administrator that this indicator will be included.",IF((ISNUMBER(SEARCH("Distinguished",F429))),"Indicator not selected on indicator selection worksheet. Notify administrator that this indicator will be included.",IF((ISNUMBER(SEARCH("Proficient",F429))),"Indicator not selected on indicator selection worksheet. Notify administrator that this indicator will be included.",IF((ISNUMBER(SEARCH("Basic",F429))),"Indicator not selected on indicator selection worksheet. Notify administrator that this indicator will be included.",IF((ISNUMBER(SEARCH("Needs Improvement",F573))),"Indicator not selected on indicator selection worksheet. Notify administrator that this indicator will be included.",IF((ISNUMBER(SEARCH("Unsatisfactory",F429))),"Indicator not selected on indicator selection worksheet. Notify administrator that this indicator will be included.",IF((ISNUMBER(SEARCH("Excellent",H427))),"Indicator not selected on indicator selection worksheet. Notify administrator that this indicator will be included.",IF((ISNUMBER(SEARCH("Distinguished",H427))),"Indicator not selected on indicator selection worksheet. Notify administrator that this indicator will be included.",IF((ISNUMBER(SEARCH("Proficient",H427))),"Indicator not selected on indicator selection worksheet. Notify administrator that this indicator will be included.",IF((ISNUMBER(SEARCH("Basic",H427))),"Indicator not selected on indicator selection worksheet. Notify administrator that this indicator will be included.",IF((ISNUMBER(SEARCH("Needs Improvement",H427))),"Indicator not selected on indicator selection worksheet. Notify administrator that this indicator will be included.",IF((ISNUMBER(SEARCH("Unsatisfactory",H427))),"Indicator not selected on indicator selection worksheet. Notify administrator that this indicator will be included.",IF((ISNUMBER(SEARCH("Excellent",H428))),"Indicator not selected on indicator selection worksheet. Notify administrator that this indicator will be included.",IF((ISNUMBER(SEARCH("Distinguished",H428))),"Indicator not selected on indicator selection worksheet. Notify administrator that this indicator will be included.",IF((ISNUMBER(SEARCH("Proficient",H428))),"Indicator not selected on indicator selection worksheet. Notify administrator that this indicator will be included.",IF((ISNUMBER(SEARCH("Basic",H428))),"Indicator not selected on indicator selection worksheet. Notify administrator that this indicator will be included.",IF((ISNUMBER(SEARCH("Needs Improvement",H428))),"Indicator not selected on indicator selection worksheet. Notify administrator that this indicator will be included.",IF((ISNUMBER(SEARCH("Unsatisfactory",H428))),"Indicator not selected on indicator selection worksheet. Notify administrator that this indicator will be included.",IF((ISNUMBER(SEARCH("Proficient",H429))),"Indicator not selected on indicator selection worksheet. Notify administrator that this indicator will be included.",IF((ISNUMBER(SEARCH("Basic",H429))),"Indicator not selected on indicator selection worksheet. Notify administrator that this indicator will be included.",IF((ISNUMBER(SEARCH("Needs Improvement",H429))),"Indicator not selected on indicator selection worksheet. Notify administrator that this indicator will be included.",IF((ISNUMBER(SEARCH("Unsatisfactory",H429))),"Indicator not selected on indicator selection worksheet. Notify administrator that this indicator will be included.",""))))))))))))))))))))))))))))))))))))))))))))))</f>
        <v/>
      </c>
    </row>
    <row r="427" spans="1:13" x14ac:dyDescent="0.5">
      <c r="C427" s="311"/>
      <c r="D427" s="80"/>
      <c r="E427" s="147" t="str">
        <f>$E$11</f>
        <v>Formal Observation 1:</v>
      </c>
      <c r="F427" s="146" t="str">
        <f>IF(B426="","",IF(ISNA(VLOOKUP(B426,Tables!$BH$2:$BM$4,6,FALSE)),"",IF(VLOOKUP(B426,Tables!$BH$2:$BM$4,6,FALSE)="Not Applicable","",VLOOKUP(B426,Tables!$BH$2:$BM$4,6,FALSE))))</f>
        <v/>
      </c>
      <c r="G427" s="148" t="s">
        <v>596</v>
      </c>
      <c r="H427" s="149" t="str">
        <f>IF(B426="","",IF(ISNA(VLOOKUP(B426,Tables!$BS$2:$BX$4,6,FALSE)),"",IF(VLOOKUP(B426,Tables!$BS$2:$BX$4,6,FALSE)="Not Applicable","",VLOOKUP(B426,Tables!$BS$2:$BX$4,6,FALSE))))</f>
        <v/>
      </c>
      <c r="I427" s="334"/>
      <c r="J427" s="335"/>
      <c r="K427" s="336"/>
      <c r="M427" s="352"/>
    </row>
    <row r="428" spans="1:13" x14ac:dyDescent="0.5">
      <c r="C428" s="311"/>
      <c r="D428" s="80"/>
      <c r="E428" s="147" t="str">
        <f>$E$12</f>
        <v>Formal Observation 2:</v>
      </c>
      <c r="F428" s="146" t="str">
        <f>IF(B426="","",IF(ISNA(VLOOKUP(B426,Tables!$BH$5:$BM$7,6,FALSE)),"",IF(VLOOKUP(B426,Tables!$BH$5:$BM$7,6,FALSE)="Not Applicable","",VLOOKUP(B426,Tables!$BH$5:$BM407,6,FALSE))))</f>
        <v/>
      </c>
      <c r="G428" s="148" t="s">
        <v>597</v>
      </c>
      <c r="H428" s="149" t="str">
        <f>IF(B426="","",IF(ISNA(VLOOKUP(B426,Tables!$BS$5:$BX$7,6,FALSE)),"",IF(VLOOKUP(B426,Tables!$BS$5:$BX$7,6,FALSE)="Not Applicable","",VLOOKUP(B426,Tables!$BS$5:$BX$7,6,FALSE))))</f>
        <v/>
      </c>
      <c r="I428" s="337"/>
      <c r="J428" s="338"/>
      <c r="K428" s="339"/>
      <c r="M428" s="352"/>
    </row>
    <row r="429" spans="1:13" x14ac:dyDescent="0.5">
      <c r="C429" s="312"/>
      <c r="D429" s="81"/>
      <c r="E429" s="147" t="str">
        <f>$E$13</f>
        <v>Formal Observation 3:</v>
      </c>
      <c r="F429" s="146" t="str">
        <f>IF(B426="","",IF(ISNA(VLOOKUP(B426,Tables!$BH$8:$BM$10,6,FALSE)),"",IF(VLOOKUP(B426,Tables!$BH$8:$BM$10,6,FALSE)="Not Applicable","",VLOOKUP(B426,Tables!$BH$8:$BM$10,6,FALSE))))</f>
        <v/>
      </c>
      <c r="G429" s="148" t="s">
        <v>594</v>
      </c>
      <c r="H429" s="149" t="str">
        <f>IF(B426="","",IF(ISNA(VLOOKUP(B426,Tables!$BS$8:$BX$10,6,FALSE)),"",IF(VLOOKUP(B426,Tables!$BS$8:$BX$10,6,FALSE)="Not Applicable","",VLOOKUP(B426,Tables!$BS$8:$BX$10,6,FALSE))))</f>
        <v/>
      </c>
      <c r="I429" s="340"/>
      <c r="J429" s="341"/>
      <c r="K429" s="342"/>
      <c r="M429" s="164"/>
    </row>
    <row r="430" spans="1:13" ht="3" customHeight="1" x14ac:dyDescent="0.5">
      <c r="C430" s="119"/>
      <c r="D430" s="120"/>
      <c r="E430" s="120"/>
      <c r="F430" s="120"/>
      <c r="G430" s="120"/>
      <c r="H430" s="120"/>
      <c r="I430" s="120"/>
      <c r="J430" s="120"/>
      <c r="K430" s="120"/>
      <c r="M430" s="73"/>
    </row>
    <row r="431" spans="1:13" ht="13.25" customHeight="1" x14ac:dyDescent="0.5">
      <c r="C431" s="316" t="s">
        <v>584</v>
      </c>
      <c r="D431" s="317"/>
      <c r="E431" s="317"/>
      <c r="F431" s="317"/>
      <c r="G431" s="317"/>
      <c r="H431" s="318"/>
      <c r="I431" s="83">
        <f>COUNTA(J371:J429)</f>
        <v>0</v>
      </c>
      <c r="J431" s="83"/>
      <c r="K431" s="83">
        <f>SUM(K371,K376,K381,K386,K391,K396,K401,K406,K411,K416,K421,K426)</f>
        <v>0</v>
      </c>
      <c r="M431" s="68"/>
    </row>
    <row r="432" spans="1:13" ht="13.25" customHeight="1" x14ac:dyDescent="0.5">
      <c r="C432" s="346" t="str">
        <f>CONCATENATE(C369," ","Rating Average")</f>
        <v>Operations and Management Rating Average</v>
      </c>
      <c r="D432" s="346"/>
      <c r="E432" s="346"/>
      <c r="F432" s="346"/>
      <c r="G432" s="346"/>
      <c r="H432" s="346"/>
      <c r="I432" s="121">
        <f>IFERROR(K431/I431,0)</f>
        <v>0</v>
      </c>
      <c r="J432" s="333" t="str">
        <f>IF(I431="","",IF(I432=0,"",IF(I432&gt;='Eval Info &amp; Rankings'!$F$39,"Excellent",IF(I432&gt;='Eval Info &amp; Rankings'!$F$40,"Proficient",IF(I432&gt;='Eval Info &amp; Rankings'!$F$41,"Needs Improvement",IF(I432&gt;=0,"Unsatisfactory",""))))))</f>
        <v/>
      </c>
      <c r="K432" s="333"/>
      <c r="M432" s="68"/>
    </row>
    <row r="433" spans="1:13" ht="3" customHeight="1" x14ac:dyDescent="0.5">
      <c r="C433" s="119"/>
      <c r="D433" s="120"/>
      <c r="E433" s="120"/>
      <c r="F433" s="120"/>
      <c r="G433" s="120"/>
      <c r="H433" s="120"/>
      <c r="I433" s="120"/>
      <c r="J433" s="120"/>
      <c r="K433" s="120"/>
      <c r="M433" s="73"/>
    </row>
    <row r="434" spans="1:13" ht="125" customHeight="1" x14ac:dyDescent="0.5">
      <c r="C434" s="209" t="s">
        <v>849</v>
      </c>
      <c r="D434" s="208"/>
      <c r="E434" s="307" t="s">
        <v>840</v>
      </c>
      <c r="F434" s="308"/>
      <c r="G434" s="308"/>
      <c r="H434" s="308"/>
      <c r="I434" s="308"/>
      <c r="J434" s="308"/>
      <c r="K434" s="309"/>
      <c r="M434" s="73"/>
    </row>
    <row r="435" spans="1:13" ht="3" customHeight="1" x14ac:dyDescent="0.5">
      <c r="C435" s="119"/>
      <c r="D435" s="120"/>
      <c r="E435" s="120"/>
      <c r="F435" s="120"/>
      <c r="G435" s="120"/>
      <c r="H435" s="120"/>
      <c r="I435" s="120"/>
      <c r="J435" s="120"/>
      <c r="K435" s="120"/>
      <c r="M435" s="73"/>
    </row>
    <row r="436" spans="1:13" ht="13.25" customHeight="1" x14ac:dyDescent="0.5">
      <c r="C436" s="304" t="s">
        <v>60</v>
      </c>
      <c r="D436" s="305"/>
      <c r="E436" s="305"/>
      <c r="F436" s="305"/>
      <c r="G436" s="305"/>
      <c r="H436" s="305"/>
      <c r="I436" s="305"/>
      <c r="J436" s="305"/>
      <c r="K436" s="306"/>
      <c r="M436" s="68"/>
    </row>
    <row r="437" spans="1:13" ht="26" x14ac:dyDescent="0.45">
      <c r="C437" s="74" t="s">
        <v>125</v>
      </c>
      <c r="D437" s="75" t="s">
        <v>616</v>
      </c>
      <c r="E437" s="357" t="s">
        <v>129</v>
      </c>
      <c r="F437" s="357"/>
      <c r="G437" s="357"/>
      <c r="H437" s="357"/>
      <c r="I437" s="74" t="s">
        <v>612</v>
      </c>
      <c r="J437" s="74" t="s">
        <v>588</v>
      </c>
      <c r="K437" s="74" t="s">
        <v>589</v>
      </c>
      <c r="M437" s="68"/>
    </row>
    <row r="438" spans="1:13" ht="30" customHeight="1" x14ac:dyDescent="0.5">
      <c r="A438" s="68" t="str">
        <f t="shared" si="6"/>
        <v>PSEL.X.A - Seek to make school more effective for each studen</v>
      </c>
      <c r="B438" s="68" t="str">
        <f>LEFT(A438,50)</f>
        <v xml:space="preserve">PSEL.X.A - Seek to make school more effective for </v>
      </c>
      <c r="C438" s="310" t="s">
        <v>391</v>
      </c>
      <c r="D438" s="77" t="str">
        <f>LEFT(E438,240)</f>
        <v>Seek to make school more effective for each student, teachers and staff, families, and the community.</v>
      </c>
      <c r="E438" s="313" t="s">
        <v>115</v>
      </c>
      <c r="F438" s="314"/>
      <c r="G438" s="314"/>
      <c r="H438" s="315"/>
      <c r="I438" s="78" t="str">
        <f>IF(C438="","",IF(VLOOKUP(C438,'Indicator Selection'!$C$7:$G$135,5,FALSE)="","",VLOOKUP(C438,'Indicator Selection'!$C$7:$G$135,5,FALSE)))</f>
        <v>No</v>
      </c>
      <c r="J438" s="222"/>
      <c r="K438" s="79" t="str">
        <f>IF(J438="","",IF(J438="Distinguished",4,IF(J438="Excellent",4,IF(J438="Proficient",3,IF(J438="Basic",2,IF(J438="Needs Improvement",2,IF(J438="Unsatisfactory",1,"NA")))))))</f>
        <v/>
      </c>
      <c r="M438" s="352" t="str">
        <f>IF(AND(I438="Yes",J438=""),"Select Rating",IF(I438="Yes","",IF(J438="Select Basic or Needs Improvement","Select Basic or Needs Improvement for Professional Practice Rating on worksheet titled Eval Info &amp; Rankings.",IF(J438="Select Distinguished or Excellent","Select Distinguished or Excellent for Professional Practice Rating on worksheet titled Eval Info &amp; Rankings.",IF(AND(I438="No",J438="Distinguished"),"Indicator not selected on indicator selection worksheet. Notify administrator that this indicator will be included.",IF(AND(I438="No",J438="Excellent"),"Indicator not selected on indicator selection worksheet. Notify administrator that this indicator will be included.",IF(AND(I438="No",J438="Proficient"),"Indicator not selected on indicator selection worksheet. Notify administrator that this indicator will be included.",IF(AND(I438="No",J438="Basic"),"Indicator not selected on indicator selection worksheet. Notify administrator that this indicator will be included.",IF(AND(I438="No",J438="Needs Improvement"),"Indicator not selected on indicator selection worksheet. Notify administrator that this indicator will be included.",IF(AND(I438="No",J438="Unsatisfactory"),"Indicator not selected on indicator selection worksheet. Notify administrator that this indicator will be included.",IF(AND(I438="Yes",J438=""),"Select Rating",IF(J438="Not Applicable","",IF((ISNUMBER(SEARCH("Excellent",F439))),"Indicator not selected on indicator selection worksheet. Notify administrator that this indicator will be included.",IF((ISNUMBER(SEARCH("Distinguished",F439))),"Indicator not selected on indicator selection worksheet. Notify administrator that this indicator will be included.",IF((ISNUMBER(SEARCH("Proficient",F439))),"Indicator not selected on indicator selection worksheet. Notify administrator that this indicator will be included.",IF((ISNUMBER(SEARCH("Basic",F439))),"Indicator not selected on indicator selection worksheet. Notify administrator that this indicator will be included.",IF((ISNUMBER(SEARCH("Needs Improvement",F439))),"Indicator not selected on indicator selection worksheet. Notify administrator that this indicator will be included.",IF((ISNUMBER(SEARCH("Unsatisfactory",F439))),"Indicator not selected on indicator selection worksheet. Notify administrator that this indicator will be included.",IF((ISNUMBER(SEARCH("Excellent",F440))),"Indicator not selected on indicator selection worksheet. Notify administrator that this indicator will be included.",IF((ISNUMBER(SEARCH("Distinguished",F440))),"Indicator not selected on indicator selection worksheet. Notify administrator that this indicator will be included.",IF((ISNUMBER(SEARCH("Proficient",F440))),"Indicator not selected on indicator selection worksheet. Notify administrator that this indicator will be included.",IF((ISNUMBER(SEARCH("Basic",F440))),"Indicator not selected on indicator selection worksheet. Notify administrator that this indicator will be included.",IF((ISNUMBER(SEARCH("Needs Improvement",F440))),"Indicator not selected on indicator selection worksheet. Notify administrator that this indicator will be included.",IF((ISNUMBER(SEARCH("Unsatisfactory",F440))),"Indicator not selected on indicator selection worksheet. Notify administrator that this indicator will be included.",IF((ISNUMBER(SEARCH("Excellent",F441))),"Indicator not selected on indicator selection worksheet. Notify administrator that this indicator will be included.",IF((ISNUMBER(SEARCH("Distinguished",F441))),"Indicator not selected on indicator selection worksheet. Notify administrator that this indicator will be included.",IF((ISNUMBER(SEARCH("Proficient",F441))),"Indicator not selected on indicator selection worksheet. Notify administrator that this indicator will be included.",IF((ISNUMBER(SEARCH("Basic",F441))),"Indicator not selected on indicator selection worksheet. Notify administrator that this indicator will be included.",IF((ISNUMBER(SEARCH("Needs Improvement",F582))),"Indicator not selected on indicator selection worksheet. Notify administrator that this indicator will be included.",IF((ISNUMBER(SEARCH("Unsatisfactory",F441))),"Indicator not selected on indicator selection worksheet. Notify administrator that this indicator will be included.",IF((ISNUMBER(SEARCH("Excellent",H439))),"Indicator not selected on indicator selection worksheet. Notify administrator that this indicator will be included.",IF((ISNUMBER(SEARCH("Distinguished",H439))),"Indicator not selected on indicator selection worksheet. Notify administrator that this indicator will be included.",IF((ISNUMBER(SEARCH("Proficient",H439))),"Indicator not selected on indicator selection worksheet. Notify administrator that this indicator will be included.",IF((ISNUMBER(SEARCH("Basic",H439))),"Indicator not selected on indicator selection worksheet. Notify administrator that this indicator will be included.",IF((ISNUMBER(SEARCH("Needs Improvement",H439))),"Indicator not selected on indicator selection worksheet. Notify administrator that this indicator will be included.",IF((ISNUMBER(SEARCH("Unsatisfactory",H439))),"Indicator not selected on indicator selection worksheet. Notify administrator that this indicator will be included.",IF((ISNUMBER(SEARCH("Excellent",H440))),"Indicator not selected on indicator selection worksheet. Notify administrator that this indicator will be included.",IF((ISNUMBER(SEARCH("Distinguished",H440))),"Indicator not selected on indicator selection worksheet. Notify administrator that this indicator will be included.",IF((ISNUMBER(SEARCH("Proficient",H440))),"Indicator not selected on indicator selection worksheet. Notify administrator that this indicator will be included.",IF((ISNUMBER(SEARCH("Basic",H440))),"Indicator not selected on indicator selection worksheet. Notify administrator that this indicator will be included.",IF((ISNUMBER(SEARCH("Needs Improvement",H440))),"Indicator not selected on indicator selection worksheet. Notify administrator that this indicator will be included.",IF((ISNUMBER(SEARCH("Unsatisfactory",H440))),"Indicator not selected on indicator selection worksheet. Notify administrator that this indicator will be included.",IF((ISNUMBER(SEARCH("Proficient",H441))),"Indicator not selected on indicator selection worksheet. Notify administrator that this indicator will be included.",IF((ISNUMBER(SEARCH("Basic",H441))),"Indicator not selected on indicator selection worksheet. Notify administrator that this indicator will be included.",IF((ISNUMBER(SEARCH("Needs Improvement",H441))),"Indicator not selected on indicator selection worksheet. Notify administrator that this indicator will be included.",IF((ISNUMBER(SEARCH("Unsatisfactory",H441))),"Indicator not selected on indicator selection worksheet. Notify administrator that this indicator will be included.",""))))))))))))))))))))))))))))))))))))))))))))))</f>
        <v/>
      </c>
    </row>
    <row r="439" spans="1:13" x14ac:dyDescent="0.5">
      <c r="C439" s="311"/>
      <c r="D439" s="80"/>
      <c r="E439" s="147" t="str">
        <f>$E$11</f>
        <v>Formal Observation 1:</v>
      </c>
      <c r="F439" s="146" t="str">
        <f>IF(B438="","",IF(ISNA(VLOOKUP(B438,Tables!$BH$2:$BM$4,6,FALSE)),"",IF(VLOOKUP(B438,Tables!$BH$2:$BM$4,6,FALSE)="Not Applicable","",VLOOKUP(B438,Tables!$BH$2:$BM$4,6,FALSE))))</f>
        <v/>
      </c>
      <c r="G439" s="148" t="s">
        <v>596</v>
      </c>
      <c r="H439" s="149" t="str">
        <f>IF(B438="","",IF(ISNA(VLOOKUP(B438,Tables!$BS$2:$BX$4,6,FALSE)),"",IF(VLOOKUP(B438,Tables!$BS$2:$BX$4,6,FALSE)="Not Applicable","",VLOOKUP(B438,Tables!$BS$2:$BX$4,6,FALSE))))</f>
        <v/>
      </c>
      <c r="I439" s="334"/>
      <c r="J439" s="335"/>
      <c r="K439" s="336"/>
      <c r="M439" s="352"/>
    </row>
    <row r="440" spans="1:13" x14ac:dyDescent="0.5">
      <c r="C440" s="311"/>
      <c r="D440" s="80"/>
      <c r="E440" s="147" t="str">
        <f>$E$12</f>
        <v>Formal Observation 2:</v>
      </c>
      <c r="F440" s="146" t="str">
        <f>IF(B438="","",IF(ISNA(VLOOKUP(B438,Tables!$BH$5:$BM$7,6,FALSE)),"",IF(VLOOKUP(B438,Tables!$BH$5:$BM$7,6,FALSE)="Not Applicable","",VLOOKUP(B438,Tables!$BH$5:$BM417,6,FALSE))))</f>
        <v/>
      </c>
      <c r="G440" s="148" t="s">
        <v>597</v>
      </c>
      <c r="H440" s="149" t="str">
        <f>IF(B438="","",IF(ISNA(VLOOKUP(B438,Tables!$BS$5:$BX$7,6,FALSE)),"",IF(VLOOKUP(B438,Tables!$BS$5:$BX$7,6,FALSE)="Not Applicable","",VLOOKUP(B438,Tables!$BS$5:$BX$7,6,FALSE))))</f>
        <v/>
      </c>
      <c r="I440" s="337"/>
      <c r="J440" s="338"/>
      <c r="K440" s="339"/>
      <c r="M440" s="352"/>
    </row>
    <row r="441" spans="1:13" x14ac:dyDescent="0.5">
      <c r="C441" s="312"/>
      <c r="D441" s="81"/>
      <c r="E441" s="147" t="str">
        <f>$E$13</f>
        <v>Formal Observation 3:</v>
      </c>
      <c r="F441" s="146" t="str">
        <f>IF(B438="","",IF(ISNA(VLOOKUP(B438,Tables!$BH$8:$BM$10,6,FALSE)),"",IF(VLOOKUP(B438,Tables!$BH$8:$BM$10,6,FALSE)="Not Applicable","",VLOOKUP(B438,Tables!$BH$8:$BM$10,6,FALSE))))</f>
        <v/>
      </c>
      <c r="G441" s="148" t="s">
        <v>594</v>
      </c>
      <c r="H441" s="149" t="str">
        <f>IF(B438="","",IF(ISNA(VLOOKUP(B438,Tables!$BS$8:$BX$10,6,FALSE)),"",IF(VLOOKUP(B438,Tables!$BS$8:$BX$10,6,FALSE)="Not Applicable","",VLOOKUP(B438,Tables!$BS$8:$BX$10,6,FALSE))))</f>
        <v/>
      </c>
      <c r="I441" s="340"/>
      <c r="J441" s="341"/>
      <c r="K441" s="342"/>
      <c r="M441" s="164"/>
    </row>
    <row r="442" spans="1:13" ht="3" customHeight="1" x14ac:dyDescent="0.5">
      <c r="C442" s="119"/>
      <c r="D442" s="120"/>
      <c r="E442" s="120"/>
      <c r="F442" s="120"/>
      <c r="G442" s="120"/>
      <c r="H442" s="120"/>
      <c r="I442" s="120"/>
      <c r="J442" s="120"/>
      <c r="K442" s="120"/>
      <c r="M442" s="73"/>
    </row>
    <row r="443" spans="1:13" ht="30" customHeight="1" x14ac:dyDescent="0.5">
      <c r="A443" s="68" t="str">
        <f t="shared" si="6"/>
        <v>PSEL.X.B - Use methods of continuous improvement to achieve t</v>
      </c>
      <c r="B443" s="68" t="str">
        <f>LEFT(A443,50)</f>
        <v>PSEL.X.B - Use methods of continuous improvement t</v>
      </c>
      <c r="C443" s="310" t="s">
        <v>392</v>
      </c>
      <c r="D443" s="77" t="str">
        <f>LEFT(E443,240)</f>
        <v>Use methods of continuous improvement to achieve the vision, fulfill the mission, and promote the core values of the school.</v>
      </c>
      <c r="E443" s="313" t="s">
        <v>116</v>
      </c>
      <c r="F443" s="314"/>
      <c r="G443" s="314"/>
      <c r="H443" s="315"/>
      <c r="I443" s="78" t="str">
        <f>IF(C443="","",IF(VLOOKUP(C443,'Indicator Selection'!$C$7:$G$135,5,FALSE)="","",VLOOKUP(C443,'Indicator Selection'!$C$7:$G$135,5,FALSE)))</f>
        <v>No</v>
      </c>
      <c r="J443" s="222"/>
      <c r="K443" s="79" t="str">
        <f>IF(J443="","",IF(J443="Distinguished",4,IF(J443="Excellent",4,IF(J443="Proficient",3,IF(J443="Basic",2,IF(J443="Needs Improvement",2,IF(J443="Unsatisfactory",1,"NA")))))))</f>
        <v/>
      </c>
      <c r="M443" s="352" t="str">
        <f>IF(AND(I443="Yes",J443=""),"Select Rating",IF(I443="Yes","",IF(J443="Select Basic or Needs Improvement","Select Basic or Needs Improvement for Professional Practice Rating on worksheet titled Eval Info &amp; Rankings.",IF(J443="Select Distinguished or Excellent","Select Distinguished or Excellent for Professional Practice Rating on worksheet titled Eval Info &amp; Rankings.",IF(AND(I443="No",J443="Distinguished"),"Indicator not selected on indicator selection worksheet. Notify administrator that this indicator will be included.",IF(AND(I443="No",J443="Excellent"),"Indicator not selected on indicator selection worksheet. Notify administrator that this indicator will be included.",IF(AND(I443="No",J443="Proficient"),"Indicator not selected on indicator selection worksheet. Notify administrator that this indicator will be included.",IF(AND(I443="No",J443="Basic"),"Indicator not selected on indicator selection worksheet. Notify administrator that this indicator will be included.",IF(AND(I443="No",J443="Needs Improvement"),"Indicator not selected on indicator selection worksheet. Notify administrator that this indicator will be included.",IF(AND(I443="No",J443="Unsatisfactory"),"Indicator not selected on indicator selection worksheet. Notify administrator that this indicator will be included.",IF(AND(I443="Yes",J443=""),"Select Rating",IF(J443="Not Applicable","",IF((ISNUMBER(SEARCH("Excellent",F444))),"Indicator not selected on indicator selection worksheet. Notify administrator that this indicator will be included.",IF((ISNUMBER(SEARCH("Distinguished",F444))),"Indicator not selected on indicator selection worksheet. Notify administrator that this indicator will be included.",IF((ISNUMBER(SEARCH("Proficient",F444))),"Indicator not selected on indicator selection worksheet. Notify administrator that this indicator will be included.",IF((ISNUMBER(SEARCH("Basic",F444))),"Indicator not selected on indicator selection worksheet. Notify administrator that this indicator will be included.",IF((ISNUMBER(SEARCH("Needs Improvement",F444))),"Indicator not selected on indicator selection worksheet. Notify administrator that this indicator will be included.",IF((ISNUMBER(SEARCH("Unsatisfactory",F444))),"Indicator not selected on indicator selection worksheet. Notify administrator that this indicator will be included.",IF((ISNUMBER(SEARCH("Excellent",F445))),"Indicator not selected on indicator selection worksheet. Notify administrator that this indicator will be included.",IF((ISNUMBER(SEARCH("Distinguished",F445))),"Indicator not selected on indicator selection worksheet. Notify administrator that this indicator will be included.",IF((ISNUMBER(SEARCH("Proficient",F445))),"Indicator not selected on indicator selection worksheet. Notify administrator that this indicator will be included.",IF((ISNUMBER(SEARCH("Basic",F445))),"Indicator not selected on indicator selection worksheet. Notify administrator that this indicator will be included.",IF((ISNUMBER(SEARCH("Needs Improvement",F445))),"Indicator not selected on indicator selection worksheet. Notify administrator that this indicator will be included.",IF((ISNUMBER(SEARCH("Unsatisfactory",F445))),"Indicator not selected on indicator selection worksheet. Notify administrator that this indicator will be included.",IF((ISNUMBER(SEARCH("Excellent",F446))),"Indicator not selected on indicator selection worksheet. Notify administrator that this indicator will be included.",IF((ISNUMBER(SEARCH("Distinguished",F446))),"Indicator not selected on indicator selection worksheet. Notify administrator that this indicator will be included.",IF((ISNUMBER(SEARCH("Proficient",F446))),"Indicator not selected on indicator selection worksheet. Notify administrator that this indicator will be included.",IF((ISNUMBER(SEARCH("Basic",F446))),"Indicator not selected on indicator selection worksheet. Notify administrator that this indicator will be included.",IF((ISNUMBER(SEARCH("Needs Improvement",F587))),"Indicator not selected on indicator selection worksheet. Notify administrator that this indicator will be included.",IF((ISNUMBER(SEARCH("Unsatisfactory",F446))),"Indicator not selected on indicator selection worksheet. Notify administrator that this indicator will be included.",IF((ISNUMBER(SEARCH("Excellent",H444))),"Indicator not selected on indicator selection worksheet. Notify administrator that this indicator will be included.",IF((ISNUMBER(SEARCH("Distinguished",H444))),"Indicator not selected on indicator selection worksheet. Notify administrator that this indicator will be included.",IF((ISNUMBER(SEARCH("Proficient",H444))),"Indicator not selected on indicator selection worksheet. Notify administrator that this indicator will be included.",IF((ISNUMBER(SEARCH("Basic",H444))),"Indicator not selected on indicator selection worksheet. Notify administrator that this indicator will be included.",IF((ISNUMBER(SEARCH("Needs Improvement",H444))),"Indicator not selected on indicator selection worksheet. Notify administrator that this indicator will be included.",IF((ISNUMBER(SEARCH("Unsatisfactory",H444))),"Indicator not selected on indicator selection worksheet. Notify administrator that this indicator will be included.",IF((ISNUMBER(SEARCH("Excellent",H445))),"Indicator not selected on indicator selection worksheet. Notify administrator that this indicator will be included.",IF((ISNUMBER(SEARCH("Distinguished",H445))),"Indicator not selected on indicator selection worksheet. Notify administrator that this indicator will be included.",IF((ISNUMBER(SEARCH("Proficient",H445))),"Indicator not selected on indicator selection worksheet. Notify administrator that this indicator will be included.",IF((ISNUMBER(SEARCH("Basic",H445))),"Indicator not selected on indicator selection worksheet. Notify administrator that this indicator will be included.",IF((ISNUMBER(SEARCH("Needs Improvement",H445))),"Indicator not selected on indicator selection worksheet. Notify administrator that this indicator will be included.",IF((ISNUMBER(SEARCH("Unsatisfactory",H445))),"Indicator not selected on indicator selection worksheet. Notify administrator that this indicator will be included.",IF((ISNUMBER(SEARCH("Proficient",H446))),"Indicator not selected on indicator selection worksheet. Notify administrator that this indicator will be included.",IF((ISNUMBER(SEARCH("Basic",H446))),"Indicator not selected on indicator selection worksheet. Notify administrator that this indicator will be included.",IF((ISNUMBER(SEARCH("Needs Improvement",H446))),"Indicator not selected on indicator selection worksheet. Notify administrator that this indicator will be included.",IF((ISNUMBER(SEARCH("Unsatisfactory",H446))),"Indicator not selected on indicator selection worksheet. Notify administrator that this indicator will be included.",""))))))))))))))))))))))))))))))))))))))))))))))</f>
        <v/>
      </c>
    </row>
    <row r="444" spans="1:13" x14ac:dyDescent="0.5">
      <c r="C444" s="311"/>
      <c r="D444" s="80"/>
      <c r="E444" s="147" t="str">
        <f>$E$11</f>
        <v>Formal Observation 1:</v>
      </c>
      <c r="F444" s="146" t="str">
        <f>IF(B443="","",IF(ISNA(VLOOKUP(B443,Tables!$BH$2:$BM$4,6,FALSE)),"",IF(VLOOKUP(B443,Tables!$BH$2:$BM$4,6,FALSE)="Not Applicable","",VLOOKUP(B443,Tables!$BH$2:$BM$4,6,FALSE))))</f>
        <v/>
      </c>
      <c r="G444" s="148" t="s">
        <v>596</v>
      </c>
      <c r="H444" s="149" t="str">
        <f>IF(B443="","",IF(ISNA(VLOOKUP(B443,Tables!$BS$2:$BX$4,6,FALSE)),"",IF(VLOOKUP(B443,Tables!$BS$2:$BX$4,6,FALSE)="Not Applicable","",VLOOKUP(B443,Tables!$BS$2:$BX$4,6,FALSE))))</f>
        <v/>
      </c>
      <c r="I444" s="334"/>
      <c r="J444" s="335"/>
      <c r="K444" s="336"/>
      <c r="M444" s="352"/>
    </row>
    <row r="445" spans="1:13" x14ac:dyDescent="0.5">
      <c r="C445" s="311"/>
      <c r="D445" s="80"/>
      <c r="E445" s="147" t="str">
        <f>$E$12</f>
        <v>Formal Observation 2:</v>
      </c>
      <c r="F445" s="146" t="str">
        <f>IF(B443="","",IF(ISNA(VLOOKUP(B443,Tables!$BH$5:$BM$7,6,FALSE)),"",IF(VLOOKUP(B443,Tables!$BH$5:$BM$7,6,FALSE)="Not Applicable","",VLOOKUP(B443,Tables!$BH$5:$BM422,6,FALSE))))</f>
        <v/>
      </c>
      <c r="G445" s="148" t="s">
        <v>597</v>
      </c>
      <c r="H445" s="149" t="str">
        <f>IF(B443="","",IF(ISNA(VLOOKUP(B443,Tables!$BS$5:$BX$7,6,FALSE)),"",IF(VLOOKUP(B443,Tables!$BS$5:$BX$7,6,FALSE)="Not Applicable","",VLOOKUP(B443,Tables!$BS$5:$BX$7,6,FALSE))))</f>
        <v/>
      </c>
      <c r="I445" s="337"/>
      <c r="J445" s="338"/>
      <c r="K445" s="339"/>
      <c r="M445" s="352"/>
    </row>
    <row r="446" spans="1:13" x14ac:dyDescent="0.5">
      <c r="C446" s="312"/>
      <c r="D446" s="81"/>
      <c r="E446" s="147" t="str">
        <f>$E$13</f>
        <v>Formal Observation 3:</v>
      </c>
      <c r="F446" s="146" t="str">
        <f>IF(B443="","",IF(ISNA(VLOOKUP(B443,Tables!$BH$8:$BM$10,6,FALSE)),"",IF(VLOOKUP(B443,Tables!$BH$8:$BM$10,6,FALSE)="Not Applicable","",VLOOKUP(B443,Tables!$BH$8:$BM$10,6,FALSE))))</f>
        <v/>
      </c>
      <c r="G446" s="148" t="s">
        <v>594</v>
      </c>
      <c r="H446" s="149" t="str">
        <f>IF(B443="","",IF(ISNA(VLOOKUP(B443,Tables!$BS$8:$BX$10,6,FALSE)),"",IF(VLOOKUP(B443,Tables!$BS$8:$BX$10,6,FALSE)="Not Applicable","",VLOOKUP(B443,Tables!$BS$8:$BX$10,6,FALSE))))</f>
        <v/>
      </c>
      <c r="I446" s="340"/>
      <c r="J446" s="341"/>
      <c r="K446" s="342"/>
      <c r="M446" s="164"/>
    </row>
    <row r="447" spans="1:13" ht="3" customHeight="1" x14ac:dyDescent="0.5">
      <c r="C447" s="119"/>
      <c r="D447" s="120"/>
      <c r="E447" s="120"/>
      <c r="F447" s="120"/>
      <c r="G447" s="120"/>
      <c r="H447" s="120"/>
      <c r="I447" s="120"/>
      <c r="J447" s="120"/>
      <c r="K447" s="120"/>
      <c r="M447" s="73"/>
    </row>
    <row r="448" spans="1:13" ht="60" customHeight="1" x14ac:dyDescent="0.5">
      <c r="A448" s="68" t="str">
        <f t="shared" si="6"/>
        <v>PSEL.X.C - Prepare the school and the community for improveme</v>
      </c>
      <c r="B448" s="68" t="str">
        <f>LEFT(A448,50)</f>
        <v>PSEL.X.C - Prepare the school and the community fo</v>
      </c>
      <c r="C448" s="310" t="s">
        <v>393</v>
      </c>
      <c r="D448" s="77" t="str">
        <f>LEFT(E448,240)</f>
        <v>Prepare the school and the community for improvement, promoting readiness, an imperative for improvement, instilling mutual commitment and accountability, and developing the knowledge, skills, and motivation to succeed in improvement.</v>
      </c>
      <c r="E448" s="313" t="s">
        <v>851</v>
      </c>
      <c r="F448" s="314"/>
      <c r="G448" s="314"/>
      <c r="H448" s="315"/>
      <c r="I448" s="78" t="str">
        <f>IF(C448="","",IF(VLOOKUP(C448,'Indicator Selection'!$C$7:$G$135,5,FALSE)="","",VLOOKUP(C448,'Indicator Selection'!$C$7:$G$135,5,FALSE)))</f>
        <v>No</v>
      </c>
      <c r="J448" s="222"/>
      <c r="K448" s="79" t="str">
        <f>IF(J448="","",IF(J448="Distinguished",4,IF(J448="Excellent",4,IF(J448="Proficient",3,IF(J448="Basic",2,IF(J448="Needs Improvement",2,IF(J448="Unsatisfactory",1,"NA")))))))</f>
        <v/>
      </c>
      <c r="M448" s="352" t="str">
        <f>IF(AND(I448="Yes",J448=""),"Select Rating",IF(I448="Yes","",IF(J448="Select Basic or Needs Improvement","Select Basic or Needs Improvement for Professional Practice Rating on worksheet titled Eval Info &amp; Rankings.",IF(J448="Select Distinguished or Excellent","Select Distinguished or Excellent for Professional Practice Rating on worksheet titled Eval Info &amp; Rankings.",IF(AND(I448="No",J448="Distinguished"),"Indicator not selected on indicator selection worksheet. Notify administrator that this indicator will be included.",IF(AND(I448="No",J448="Excellent"),"Indicator not selected on indicator selection worksheet. Notify administrator that this indicator will be included.",IF(AND(I448="No",J448="Proficient"),"Indicator not selected on indicator selection worksheet. Notify administrator that this indicator will be included.",IF(AND(I448="No",J448="Basic"),"Indicator not selected on indicator selection worksheet. Notify administrator that this indicator will be included.",IF(AND(I448="No",J448="Needs Improvement"),"Indicator not selected on indicator selection worksheet. Notify administrator that this indicator will be included.",IF(AND(I448="No",J448="Unsatisfactory"),"Indicator not selected on indicator selection worksheet. Notify administrator that this indicator will be included.",IF(AND(I448="Yes",J448=""),"Select Rating",IF(J448="Not Applicable","",IF((ISNUMBER(SEARCH("Excellent",F449))),"Indicator not selected on indicator selection worksheet. Notify administrator that this indicator will be included.",IF((ISNUMBER(SEARCH("Distinguished",F449))),"Indicator not selected on indicator selection worksheet. Notify administrator that this indicator will be included.",IF((ISNUMBER(SEARCH("Proficient",F449))),"Indicator not selected on indicator selection worksheet. Notify administrator that this indicator will be included.",IF((ISNUMBER(SEARCH("Basic",F449))),"Indicator not selected on indicator selection worksheet. Notify administrator that this indicator will be included.",IF((ISNUMBER(SEARCH("Needs Improvement",F449))),"Indicator not selected on indicator selection worksheet. Notify administrator that this indicator will be included.",IF((ISNUMBER(SEARCH("Unsatisfactory",F449))),"Indicator not selected on indicator selection worksheet. Notify administrator that this indicator will be included.",IF((ISNUMBER(SEARCH("Excellent",F450))),"Indicator not selected on indicator selection worksheet. Notify administrator that this indicator will be included.",IF((ISNUMBER(SEARCH("Distinguished",F450))),"Indicator not selected on indicator selection worksheet. Notify administrator that this indicator will be included.",IF((ISNUMBER(SEARCH("Proficient",F450))),"Indicator not selected on indicator selection worksheet. Notify administrator that this indicator will be included.",IF((ISNUMBER(SEARCH("Basic",F450))),"Indicator not selected on indicator selection worksheet. Notify administrator that this indicator will be included.",IF((ISNUMBER(SEARCH("Needs Improvement",F450))),"Indicator not selected on indicator selection worksheet. Notify administrator that this indicator will be included.",IF((ISNUMBER(SEARCH("Unsatisfactory",F450))),"Indicator not selected on indicator selection worksheet. Notify administrator that this indicator will be included.",IF((ISNUMBER(SEARCH("Excellent",F451))),"Indicator not selected on indicator selection worksheet. Notify administrator that this indicator will be included.",IF((ISNUMBER(SEARCH("Distinguished",F451))),"Indicator not selected on indicator selection worksheet. Notify administrator that this indicator will be included.",IF((ISNUMBER(SEARCH("Proficient",F451))),"Indicator not selected on indicator selection worksheet. Notify administrator that this indicator will be included.",IF((ISNUMBER(SEARCH("Basic",F451))),"Indicator not selected on indicator selection worksheet. Notify administrator that this indicator will be included.",IF((ISNUMBER(SEARCH("Needs Improvement",F592))),"Indicator not selected on indicator selection worksheet. Notify administrator that this indicator will be included.",IF((ISNUMBER(SEARCH("Unsatisfactory",F451))),"Indicator not selected on indicator selection worksheet. Notify administrator that this indicator will be included.",IF((ISNUMBER(SEARCH("Excellent",H449))),"Indicator not selected on indicator selection worksheet. Notify administrator that this indicator will be included.",IF((ISNUMBER(SEARCH("Distinguished",H449))),"Indicator not selected on indicator selection worksheet. Notify administrator that this indicator will be included.",IF((ISNUMBER(SEARCH("Proficient",H449))),"Indicator not selected on indicator selection worksheet. Notify administrator that this indicator will be included.",IF((ISNUMBER(SEARCH("Basic",H449))),"Indicator not selected on indicator selection worksheet. Notify administrator that this indicator will be included.",IF((ISNUMBER(SEARCH("Needs Improvement",H449))),"Indicator not selected on indicator selection worksheet. Notify administrator that this indicator will be included.",IF((ISNUMBER(SEARCH("Unsatisfactory",H449))),"Indicator not selected on indicator selection worksheet. Notify administrator that this indicator will be included.",IF((ISNUMBER(SEARCH("Excellent",H450))),"Indicator not selected on indicator selection worksheet. Notify administrator that this indicator will be included.",IF((ISNUMBER(SEARCH("Distinguished",H450))),"Indicator not selected on indicator selection worksheet. Notify administrator that this indicator will be included.",IF((ISNUMBER(SEARCH("Proficient",H450))),"Indicator not selected on indicator selection worksheet. Notify administrator that this indicator will be included.",IF((ISNUMBER(SEARCH("Basic",H450))),"Indicator not selected on indicator selection worksheet. Notify administrator that this indicator will be included.",IF((ISNUMBER(SEARCH("Needs Improvement",H450))),"Indicator not selected on indicator selection worksheet. Notify administrator that this indicator will be included.",IF((ISNUMBER(SEARCH("Unsatisfactory",H450))),"Indicator not selected on indicator selection worksheet. Notify administrator that this indicator will be included.",IF((ISNUMBER(SEARCH("Proficient",H451))),"Indicator not selected on indicator selection worksheet. Notify administrator that this indicator will be included.",IF((ISNUMBER(SEARCH("Basic",H451))),"Indicator not selected on indicator selection worksheet. Notify administrator that this indicator will be included.",IF((ISNUMBER(SEARCH("Needs Improvement",H451))),"Indicator not selected on indicator selection worksheet. Notify administrator that this indicator will be included.",IF((ISNUMBER(SEARCH("Unsatisfactory",H451))),"Indicator not selected on indicator selection worksheet. Notify administrator that this indicator will be included.",""))))))))))))))))))))))))))))))))))))))))))))))</f>
        <v/>
      </c>
    </row>
    <row r="449" spans="1:13" x14ac:dyDescent="0.5">
      <c r="C449" s="311"/>
      <c r="D449" s="80"/>
      <c r="E449" s="147" t="str">
        <f>$E$11</f>
        <v>Formal Observation 1:</v>
      </c>
      <c r="F449" s="146" t="str">
        <f>IF(B448="","",IF(ISNA(VLOOKUP(B448,Tables!$BH$2:$BM$4,6,FALSE)),"",IF(VLOOKUP(B448,Tables!$BH$2:$BM$4,6,FALSE)="Not Applicable","",VLOOKUP(B448,Tables!$BH$2:$BM$4,6,FALSE))))</f>
        <v/>
      </c>
      <c r="G449" s="148" t="s">
        <v>596</v>
      </c>
      <c r="H449" s="149" t="str">
        <f>IF(B448="","",IF(ISNA(VLOOKUP(B448,Tables!$BS$2:$BX$4,6,FALSE)),"",IF(VLOOKUP(B448,Tables!$BS$2:$BX$4,6,FALSE)="Not Applicable","",VLOOKUP(B448,Tables!$BS$2:$BX$4,6,FALSE))))</f>
        <v/>
      </c>
      <c r="I449" s="334"/>
      <c r="J449" s="335"/>
      <c r="K449" s="336"/>
      <c r="M449" s="352"/>
    </row>
    <row r="450" spans="1:13" x14ac:dyDescent="0.5">
      <c r="C450" s="311"/>
      <c r="D450" s="80"/>
      <c r="E450" s="147" t="str">
        <f>$E$12</f>
        <v>Formal Observation 2:</v>
      </c>
      <c r="F450" s="146" t="str">
        <f>IF(B448="","",IF(ISNA(VLOOKUP(B448,Tables!$BH$5:$BM$7,6,FALSE)),"",IF(VLOOKUP(B448,Tables!$BH$5:$BM$7,6,FALSE)="Not Applicable","",VLOOKUP(B448,Tables!$BH$5:$BM427,6,FALSE))))</f>
        <v/>
      </c>
      <c r="G450" s="148" t="s">
        <v>597</v>
      </c>
      <c r="H450" s="149" t="str">
        <f>IF(B448="","",IF(ISNA(VLOOKUP(B448,Tables!$BS$5:$BX$7,6,FALSE)),"",IF(VLOOKUP(B448,Tables!$BS$5:$BX$7,6,FALSE)="Not Applicable","",VLOOKUP(B448,Tables!$BS$5:$BX$7,6,FALSE))))</f>
        <v/>
      </c>
      <c r="I450" s="337"/>
      <c r="J450" s="338"/>
      <c r="K450" s="339"/>
      <c r="M450" s="352"/>
    </row>
    <row r="451" spans="1:13" x14ac:dyDescent="0.5">
      <c r="C451" s="312"/>
      <c r="D451" s="81"/>
      <c r="E451" s="147" t="str">
        <f>$E$13</f>
        <v>Formal Observation 3:</v>
      </c>
      <c r="F451" s="146" t="str">
        <f>IF(B448="","",IF(ISNA(VLOOKUP(B448,Tables!$BH$8:$BM$10,6,FALSE)),"",IF(VLOOKUP(B448,Tables!$BH$8:$BM$10,6,FALSE)="Not Applicable","",VLOOKUP(B448,Tables!$BH$8:$BM$10,6,FALSE))))</f>
        <v/>
      </c>
      <c r="G451" s="148" t="s">
        <v>594</v>
      </c>
      <c r="H451" s="149" t="str">
        <f>IF(B448="","",IF(ISNA(VLOOKUP(B448,Tables!$BS$8:$BX$10,6,FALSE)),"",IF(VLOOKUP(B448,Tables!$BS$8:$BX$10,6,FALSE)="Not Applicable","",VLOOKUP(B448,Tables!$BS$8:$BX$10,6,FALSE))))</f>
        <v/>
      </c>
      <c r="I451" s="340"/>
      <c r="J451" s="341"/>
      <c r="K451" s="342"/>
      <c r="M451" s="164"/>
    </row>
    <row r="452" spans="1:13" ht="3" customHeight="1" x14ac:dyDescent="0.5">
      <c r="C452" s="119"/>
      <c r="D452" s="120"/>
      <c r="E452" s="120"/>
      <c r="F452" s="120"/>
      <c r="G452" s="120"/>
      <c r="H452" s="120"/>
      <c r="I452" s="120"/>
      <c r="J452" s="120"/>
      <c r="K452" s="120"/>
      <c r="M452" s="73"/>
    </row>
    <row r="453" spans="1:13" ht="47" customHeight="1" x14ac:dyDescent="0.5">
      <c r="A453" s="68" t="str">
        <f t="shared" si="6"/>
        <v>PSEL.X.D - Engage others in an ongoing process of evidence-ba</v>
      </c>
      <c r="B453" s="68" t="str">
        <f>LEFT(A453,50)</f>
        <v xml:space="preserve">PSEL.X.D - Engage others in an ongoing process of </v>
      </c>
      <c r="C453" s="310" t="s">
        <v>394</v>
      </c>
      <c r="D453" s="77" t="str">
        <f>LEFT(E453,240)</f>
        <v>Engage others in an ongoing process of evidence-based inquiry, learning, strategic goal setting, planning, implementation, and evaluation for continuous school and classroom improvement.</v>
      </c>
      <c r="E453" s="313" t="s">
        <v>118</v>
      </c>
      <c r="F453" s="314"/>
      <c r="G453" s="314"/>
      <c r="H453" s="315"/>
      <c r="I453" s="78" t="str">
        <f>IF(C453="","",IF(VLOOKUP(C453,'Indicator Selection'!$C$7:$G$135,5,FALSE)="","",VLOOKUP(C453,'Indicator Selection'!$C$7:$G$135,5,FALSE)))</f>
        <v>No</v>
      </c>
      <c r="J453" s="222"/>
      <c r="K453" s="79" t="str">
        <f>IF(J453="","",IF(J453="Distinguished",4,IF(J453="Excellent",4,IF(J453="Proficient",3,IF(J453="Basic",2,IF(J453="Needs Improvement",2,IF(J453="Unsatisfactory",1,"NA")))))))</f>
        <v/>
      </c>
      <c r="M453" s="352" t="str">
        <f>IF(AND(I453="Yes",J453=""),"Select Rating",IF(I453="Yes","",IF(J453="Select Basic or Needs Improvement","Select Basic or Needs Improvement for Professional Practice Rating on worksheet titled Eval Info &amp; Rankings.",IF(J453="Select Distinguished or Excellent","Select Distinguished or Excellent for Professional Practice Rating on worksheet titled Eval Info &amp; Rankings.",IF(AND(I453="No",J453="Distinguished"),"Indicator not selected on indicator selection worksheet. Notify administrator that this indicator will be included.",IF(AND(I453="No",J453="Excellent"),"Indicator not selected on indicator selection worksheet. Notify administrator that this indicator will be included.",IF(AND(I453="No",J453="Proficient"),"Indicator not selected on indicator selection worksheet. Notify administrator that this indicator will be included.",IF(AND(I453="No",J453="Basic"),"Indicator not selected on indicator selection worksheet. Notify administrator that this indicator will be included.",IF(AND(I453="No",J453="Needs Improvement"),"Indicator not selected on indicator selection worksheet. Notify administrator that this indicator will be included.",IF(AND(I453="No",J453="Unsatisfactory"),"Indicator not selected on indicator selection worksheet. Notify administrator that this indicator will be included.",IF(AND(I453="Yes",J453=""),"Select Rating",IF(J453="Not Applicable","",IF((ISNUMBER(SEARCH("Excellent",F454))),"Indicator not selected on indicator selection worksheet. Notify administrator that this indicator will be included.",IF((ISNUMBER(SEARCH("Distinguished",F454))),"Indicator not selected on indicator selection worksheet. Notify administrator that this indicator will be included.",IF((ISNUMBER(SEARCH("Proficient",F454))),"Indicator not selected on indicator selection worksheet. Notify administrator that this indicator will be included.",IF((ISNUMBER(SEARCH("Basic",F454))),"Indicator not selected on indicator selection worksheet. Notify administrator that this indicator will be included.",IF((ISNUMBER(SEARCH("Needs Improvement",F454))),"Indicator not selected on indicator selection worksheet. Notify administrator that this indicator will be included.",IF((ISNUMBER(SEARCH("Unsatisfactory",F454))),"Indicator not selected on indicator selection worksheet. Notify administrator that this indicator will be included.",IF((ISNUMBER(SEARCH("Excellent",F455))),"Indicator not selected on indicator selection worksheet. Notify administrator that this indicator will be included.",IF((ISNUMBER(SEARCH("Distinguished",F455))),"Indicator not selected on indicator selection worksheet. Notify administrator that this indicator will be included.",IF((ISNUMBER(SEARCH("Proficient",F455))),"Indicator not selected on indicator selection worksheet. Notify administrator that this indicator will be included.",IF((ISNUMBER(SEARCH("Basic",F455))),"Indicator not selected on indicator selection worksheet. Notify administrator that this indicator will be included.",IF((ISNUMBER(SEARCH("Needs Improvement",F455))),"Indicator not selected on indicator selection worksheet. Notify administrator that this indicator will be included.",IF((ISNUMBER(SEARCH("Unsatisfactory",F455))),"Indicator not selected on indicator selection worksheet. Notify administrator that this indicator will be included.",IF((ISNUMBER(SEARCH("Excellent",F456))),"Indicator not selected on indicator selection worksheet. Notify administrator that this indicator will be included.",IF((ISNUMBER(SEARCH("Distinguished",F456))),"Indicator not selected on indicator selection worksheet. Notify administrator that this indicator will be included.",IF((ISNUMBER(SEARCH("Proficient",F456))),"Indicator not selected on indicator selection worksheet. Notify administrator that this indicator will be included.",IF((ISNUMBER(SEARCH("Basic",F456))),"Indicator not selected on indicator selection worksheet. Notify administrator that this indicator will be included.",IF((ISNUMBER(SEARCH("Needs Improvement",F597))),"Indicator not selected on indicator selection worksheet. Notify administrator that this indicator will be included.",IF((ISNUMBER(SEARCH("Unsatisfactory",F456))),"Indicator not selected on indicator selection worksheet. Notify administrator that this indicator will be included.",IF((ISNUMBER(SEARCH("Excellent",H454))),"Indicator not selected on indicator selection worksheet. Notify administrator that this indicator will be included.",IF((ISNUMBER(SEARCH("Distinguished",H454))),"Indicator not selected on indicator selection worksheet. Notify administrator that this indicator will be included.",IF((ISNUMBER(SEARCH("Proficient",H454))),"Indicator not selected on indicator selection worksheet. Notify administrator that this indicator will be included.",IF((ISNUMBER(SEARCH("Basic",H454))),"Indicator not selected on indicator selection worksheet. Notify administrator that this indicator will be included.",IF((ISNUMBER(SEARCH("Needs Improvement",H454))),"Indicator not selected on indicator selection worksheet. Notify administrator that this indicator will be included.",IF((ISNUMBER(SEARCH("Unsatisfactory",H454))),"Indicator not selected on indicator selection worksheet. Notify administrator that this indicator will be included.",IF((ISNUMBER(SEARCH("Excellent",H455))),"Indicator not selected on indicator selection worksheet. Notify administrator that this indicator will be included.",IF((ISNUMBER(SEARCH("Distinguished",H455))),"Indicator not selected on indicator selection worksheet. Notify administrator that this indicator will be included.",IF((ISNUMBER(SEARCH("Proficient",H455))),"Indicator not selected on indicator selection worksheet. Notify administrator that this indicator will be included.",IF((ISNUMBER(SEARCH("Basic",H455))),"Indicator not selected on indicator selection worksheet. Notify administrator that this indicator will be included.",IF((ISNUMBER(SEARCH("Needs Improvement",H455))),"Indicator not selected on indicator selection worksheet. Notify administrator that this indicator will be included.",IF((ISNUMBER(SEARCH("Unsatisfactory",H455))),"Indicator not selected on indicator selection worksheet. Notify administrator that this indicator will be included.",IF((ISNUMBER(SEARCH("Proficient",H456))),"Indicator not selected on indicator selection worksheet. Notify administrator that this indicator will be included.",IF((ISNUMBER(SEARCH("Basic",H456))),"Indicator not selected on indicator selection worksheet. Notify administrator that this indicator will be included.",IF((ISNUMBER(SEARCH("Needs Improvement",H456))),"Indicator not selected on indicator selection worksheet. Notify administrator that this indicator will be included.",IF((ISNUMBER(SEARCH("Unsatisfactory",H456))),"Indicator not selected on indicator selection worksheet. Notify administrator that this indicator will be included.",""))))))))))))))))))))))))))))))))))))))))))))))</f>
        <v/>
      </c>
    </row>
    <row r="454" spans="1:13" x14ac:dyDescent="0.5">
      <c r="C454" s="311"/>
      <c r="D454" s="80"/>
      <c r="E454" s="147" t="str">
        <f>$E$11</f>
        <v>Formal Observation 1:</v>
      </c>
      <c r="F454" s="146" t="str">
        <f>IF(B453="","",IF(ISNA(VLOOKUP(B453,Tables!$BH$2:$BM$4,6,FALSE)),"",IF(VLOOKUP(B453,Tables!$BH$2:$BM$4,6,FALSE)="Not Applicable","",VLOOKUP(B453,Tables!$BH$2:$BM$4,6,FALSE))))</f>
        <v/>
      </c>
      <c r="G454" s="148" t="s">
        <v>596</v>
      </c>
      <c r="H454" s="149" t="str">
        <f>IF(B453="","",IF(ISNA(VLOOKUP(B453,Tables!$BS$2:$BX$4,6,FALSE)),"",IF(VLOOKUP(B453,Tables!$BS$2:$BX$4,6,FALSE)="Not Applicable","",VLOOKUP(B453,Tables!$BS$2:$BX$4,6,FALSE))))</f>
        <v/>
      </c>
      <c r="I454" s="334"/>
      <c r="J454" s="335"/>
      <c r="K454" s="336"/>
      <c r="M454" s="352"/>
    </row>
    <row r="455" spans="1:13" x14ac:dyDescent="0.5">
      <c r="C455" s="311"/>
      <c r="D455" s="80"/>
      <c r="E455" s="147" t="str">
        <f>$E$12</f>
        <v>Formal Observation 2:</v>
      </c>
      <c r="F455" s="146" t="str">
        <f>IF(B453="","",IF(ISNA(VLOOKUP(B453,Tables!$BH$5:$BM$7,6,FALSE)),"",IF(VLOOKUP(B453,Tables!$BH$5:$BM$7,6,FALSE)="Not Applicable","",VLOOKUP(B453,Tables!$BH$5:$BM432,6,FALSE))))</f>
        <v/>
      </c>
      <c r="G455" s="148" t="s">
        <v>597</v>
      </c>
      <c r="H455" s="149" t="str">
        <f>IF(B453="","",IF(ISNA(VLOOKUP(B453,Tables!$BS$5:$BX$7,6,FALSE)),"",IF(VLOOKUP(B453,Tables!$BS$5:$BX$7,6,FALSE)="Not Applicable","",VLOOKUP(B453,Tables!$BS$5:$BX$7,6,FALSE))))</f>
        <v/>
      </c>
      <c r="I455" s="337"/>
      <c r="J455" s="338"/>
      <c r="K455" s="339"/>
      <c r="M455" s="352"/>
    </row>
    <row r="456" spans="1:13" x14ac:dyDescent="0.5">
      <c r="C456" s="312"/>
      <c r="D456" s="81"/>
      <c r="E456" s="147" t="str">
        <f>$E$13</f>
        <v>Formal Observation 3:</v>
      </c>
      <c r="F456" s="146" t="str">
        <f>IF(B453="","",IF(ISNA(VLOOKUP(B453,Tables!$BH$8:$BM$10,6,FALSE)),"",IF(VLOOKUP(B453,Tables!$BH$8:$BM$10,6,FALSE)="Not Applicable","",VLOOKUP(B453,Tables!$BH$8:$BM$10,6,FALSE))))</f>
        <v/>
      </c>
      <c r="G456" s="148" t="s">
        <v>594</v>
      </c>
      <c r="H456" s="149" t="str">
        <f>IF(B453="","",IF(ISNA(VLOOKUP(B453,Tables!$BS$8:$BX$10,6,FALSE)),"",IF(VLOOKUP(B453,Tables!$BS$8:$BX$10,6,FALSE)="Not Applicable","",VLOOKUP(B453,Tables!$BS$8:$BX$10,6,FALSE))))</f>
        <v/>
      </c>
      <c r="I456" s="340"/>
      <c r="J456" s="341"/>
      <c r="K456" s="342"/>
      <c r="M456" s="164"/>
    </row>
    <row r="457" spans="1:13" ht="3" customHeight="1" x14ac:dyDescent="0.5">
      <c r="C457" s="119"/>
      <c r="D457" s="120"/>
      <c r="E457" s="120"/>
      <c r="F457" s="120"/>
      <c r="G457" s="120"/>
      <c r="H457" s="120"/>
      <c r="I457" s="120"/>
      <c r="J457" s="120"/>
      <c r="K457" s="120"/>
      <c r="M457" s="73"/>
    </row>
    <row r="458" spans="1:13" ht="47" customHeight="1" x14ac:dyDescent="0.5">
      <c r="A458" s="68" t="str">
        <f t="shared" si="6"/>
        <v>PSEL.X.E - Employ situationally-appropriate strategies for im</v>
      </c>
      <c r="B458" s="68" t="str">
        <f>LEFT(A458,50)</f>
        <v>PSEL.X.E - Employ situationally-appropriate strate</v>
      </c>
      <c r="C458" s="310" t="s">
        <v>395</v>
      </c>
      <c r="D458" s="77" t="str">
        <f>LEFT(E458,240)</f>
        <v>Employ situationally-appropriate strategies for improvement, including transformational and incremental, adaptive approaches and attention to different phases of implementation.</v>
      </c>
      <c r="E458" s="313" t="s">
        <v>119</v>
      </c>
      <c r="F458" s="314"/>
      <c r="G458" s="314"/>
      <c r="H458" s="315"/>
      <c r="I458" s="78" t="str">
        <f>IF(C458="","",IF(VLOOKUP(C458,'Indicator Selection'!$C$7:$G$135,5,FALSE)="","",VLOOKUP(C458,'Indicator Selection'!$C$7:$G$135,5,FALSE)))</f>
        <v>No</v>
      </c>
      <c r="J458" s="222"/>
      <c r="K458" s="79" t="str">
        <f>IF(J458="","",IF(J458="Distinguished",4,IF(J458="Excellent",4,IF(J458="Proficient",3,IF(J458="Basic",2,IF(J458="Needs Improvement",2,IF(J458="Unsatisfactory",1,"NA")))))))</f>
        <v/>
      </c>
      <c r="M458" s="352" t="str">
        <f>IF(AND(I458="Yes",J458=""),"Select Rating",IF(I458="Yes","",IF(J458="Select Basic or Needs Improvement","Select Basic or Needs Improvement for Professional Practice Rating on worksheet titled Eval Info &amp; Rankings.",IF(J458="Select Distinguished or Excellent","Select Distinguished or Excellent for Professional Practice Rating on worksheet titled Eval Info &amp; Rankings.",IF(AND(I458="No",J458="Distinguished"),"Indicator not selected on indicator selection worksheet. Notify administrator that this indicator will be included.",IF(AND(I458="No",J458="Excellent"),"Indicator not selected on indicator selection worksheet. Notify administrator that this indicator will be included.",IF(AND(I458="No",J458="Proficient"),"Indicator not selected on indicator selection worksheet. Notify administrator that this indicator will be included.",IF(AND(I458="No",J458="Basic"),"Indicator not selected on indicator selection worksheet. Notify administrator that this indicator will be included.",IF(AND(I458="No",J458="Needs Improvement"),"Indicator not selected on indicator selection worksheet. Notify administrator that this indicator will be included.",IF(AND(I458="No",J458="Unsatisfactory"),"Indicator not selected on indicator selection worksheet. Notify administrator that this indicator will be included.",IF(AND(I458="Yes",J458=""),"Select Rating",IF(J458="Not Applicable","",IF((ISNUMBER(SEARCH("Excellent",F459))),"Indicator not selected on indicator selection worksheet. Notify administrator that this indicator will be included.",IF((ISNUMBER(SEARCH("Distinguished",F459))),"Indicator not selected on indicator selection worksheet. Notify administrator that this indicator will be included.",IF((ISNUMBER(SEARCH("Proficient",F459))),"Indicator not selected on indicator selection worksheet. Notify administrator that this indicator will be included.",IF((ISNUMBER(SEARCH("Basic",F459))),"Indicator not selected on indicator selection worksheet. Notify administrator that this indicator will be included.",IF((ISNUMBER(SEARCH("Needs Improvement",F459))),"Indicator not selected on indicator selection worksheet. Notify administrator that this indicator will be included.",IF((ISNUMBER(SEARCH("Unsatisfactory",F459))),"Indicator not selected on indicator selection worksheet. Notify administrator that this indicator will be included.",IF((ISNUMBER(SEARCH("Excellent",F460))),"Indicator not selected on indicator selection worksheet. Notify administrator that this indicator will be included.",IF((ISNUMBER(SEARCH("Distinguished",F460))),"Indicator not selected on indicator selection worksheet. Notify administrator that this indicator will be included.",IF((ISNUMBER(SEARCH("Proficient",F460))),"Indicator not selected on indicator selection worksheet. Notify administrator that this indicator will be included.",IF((ISNUMBER(SEARCH("Basic",F460))),"Indicator not selected on indicator selection worksheet. Notify administrator that this indicator will be included.",IF((ISNUMBER(SEARCH("Needs Improvement",F460))),"Indicator not selected on indicator selection worksheet. Notify administrator that this indicator will be included.",IF((ISNUMBER(SEARCH("Unsatisfactory",F460))),"Indicator not selected on indicator selection worksheet. Notify administrator that this indicator will be included.",IF((ISNUMBER(SEARCH("Excellent",F461))),"Indicator not selected on indicator selection worksheet. Notify administrator that this indicator will be included.",IF((ISNUMBER(SEARCH("Distinguished",F461))),"Indicator not selected on indicator selection worksheet. Notify administrator that this indicator will be included.",IF((ISNUMBER(SEARCH("Proficient",F461))),"Indicator not selected on indicator selection worksheet. Notify administrator that this indicator will be included.",IF((ISNUMBER(SEARCH("Basic",F461))),"Indicator not selected on indicator selection worksheet. Notify administrator that this indicator will be included.",IF((ISNUMBER(SEARCH("Needs Improvement",F602))),"Indicator not selected on indicator selection worksheet. Notify administrator that this indicator will be included.",IF((ISNUMBER(SEARCH("Unsatisfactory",F461))),"Indicator not selected on indicator selection worksheet. Notify administrator that this indicator will be included.",IF((ISNUMBER(SEARCH("Excellent",H459))),"Indicator not selected on indicator selection worksheet. Notify administrator that this indicator will be included.",IF((ISNUMBER(SEARCH("Distinguished",H459))),"Indicator not selected on indicator selection worksheet. Notify administrator that this indicator will be included.",IF((ISNUMBER(SEARCH("Proficient",H459))),"Indicator not selected on indicator selection worksheet. Notify administrator that this indicator will be included.",IF((ISNUMBER(SEARCH("Basic",H459))),"Indicator not selected on indicator selection worksheet. Notify administrator that this indicator will be included.",IF((ISNUMBER(SEARCH("Needs Improvement",H459))),"Indicator not selected on indicator selection worksheet. Notify administrator that this indicator will be included.",IF((ISNUMBER(SEARCH("Unsatisfactory",H459))),"Indicator not selected on indicator selection worksheet. Notify administrator that this indicator will be included.",IF((ISNUMBER(SEARCH("Excellent",H460))),"Indicator not selected on indicator selection worksheet. Notify administrator that this indicator will be included.",IF((ISNUMBER(SEARCH("Distinguished",H460))),"Indicator not selected on indicator selection worksheet. Notify administrator that this indicator will be included.",IF((ISNUMBER(SEARCH("Proficient",H460))),"Indicator not selected on indicator selection worksheet. Notify administrator that this indicator will be included.",IF((ISNUMBER(SEARCH("Basic",H460))),"Indicator not selected on indicator selection worksheet. Notify administrator that this indicator will be included.",IF((ISNUMBER(SEARCH("Needs Improvement",H460))),"Indicator not selected on indicator selection worksheet. Notify administrator that this indicator will be included.",IF((ISNUMBER(SEARCH("Unsatisfactory",H460))),"Indicator not selected on indicator selection worksheet. Notify administrator that this indicator will be included.",IF((ISNUMBER(SEARCH("Proficient",H461))),"Indicator not selected on indicator selection worksheet. Notify administrator that this indicator will be included.",IF((ISNUMBER(SEARCH("Basic",H461))),"Indicator not selected on indicator selection worksheet. Notify administrator that this indicator will be included.",IF((ISNUMBER(SEARCH("Needs Improvement",H461))),"Indicator not selected on indicator selection worksheet. Notify administrator that this indicator will be included.",IF((ISNUMBER(SEARCH("Unsatisfactory",H461))),"Indicator not selected on indicator selection worksheet. Notify administrator that this indicator will be included.",""))))))))))))))))))))))))))))))))))))))))))))))</f>
        <v/>
      </c>
    </row>
    <row r="459" spans="1:13" x14ac:dyDescent="0.5">
      <c r="C459" s="311"/>
      <c r="D459" s="80"/>
      <c r="E459" s="147" t="str">
        <f>$E$11</f>
        <v>Formal Observation 1:</v>
      </c>
      <c r="F459" s="146" t="str">
        <f>IF(B458="","",IF(ISNA(VLOOKUP(B458,Tables!$BH$2:$BM$4,6,FALSE)),"",IF(VLOOKUP(B458,Tables!$BH$2:$BM$4,6,FALSE)="Not Applicable","",VLOOKUP(B458,Tables!$BH$2:$BM$4,6,FALSE))))</f>
        <v/>
      </c>
      <c r="G459" s="148" t="s">
        <v>596</v>
      </c>
      <c r="H459" s="149" t="str">
        <f>IF(B458="","",IF(ISNA(VLOOKUP(B458,Tables!$BS$2:$BX$4,6,FALSE)),"",IF(VLOOKUP(B458,Tables!$BS$2:$BX$4,6,FALSE)="Not Applicable","",VLOOKUP(B458,Tables!$BS$2:$BX$4,6,FALSE))))</f>
        <v/>
      </c>
      <c r="I459" s="334"/>
      <c r="J459" s="335"/>
      <c r="K459" s="336"/>
      <c r="M459" s="352"/>
    </row>
    <row r="460" spans="1:13" x14ac:dyDescent="0.5">
      <c r="C460" s="311"/>
      <c r="D460" s="80"/>
      <c r="E460" s="147" t="str">
        <f>$E$12</f>
        <v>Formal Observation 2:</v>
      </c>
      <c r="F460" s="146" t="str">
        <f>IF(B458="","",IF(ISNA(VLOOKUP(B458,Tables!$BH$5:$BM$7,6,FALSE)),"",IF(VLOOKUP(B458,Tables!$BH$5:$BM$7,6,FALSE)="Not Applicable","",VLOOKUP(B458,Tables!$BH$5:$BM437,6,FALSE))))</f>
        <v/>
      </c>
      <c r="G460" s="148" t="s">
        <v>597</v>
      </c>
      <c r="H460" s="149" t="str">
        <f>IF(B458="","",IF(ISNA(VLOOKUP(B458,Tables!$BS$5:$BX$7,6,FALSE)),"",IF(VLOOKUP(B458,Tables!$BS$5:$BX$7,6,FALSE)="Not Applicable","",VLOOKUP(B458,Tables!$BS$5:$BX$7,6,FALSE))))</f>
        <v/>
      </c>
      <c r="I460" s="337"/>
      <c r="J460" s="338"/>
      <c r="K460" s="339"/>
      <c r="M460" s="352"/>
    </row>
    <row r="461" spans="1:13" x14ac:dyDescent="0.5">
      <c r="C461" s="312"/>
      <c r="D461" s="81"/>
      <c r="E461" s="147" t="str">
        <f>$E$13</f>
        <v>Formal Observation 3:</v>
      </c>
      <c r="F461" s="146" t="str">
        <f>IF(B458="","",IF(ISNA(VLOOKUP(B458,Tables!$BH$8:$BM$10,6,FALSE)),"",IF(VLOOKUP(B458,Tables!$BH$8:$BM$10,6,FALSE)="Not Applicable","",VLOOKUP(B458,Tables!$BH$8:$BM$10,6,FALSE))))</f>
        <v/>
      </c>
      <c r="G461" s="148" t="s">
        <v>594</v>
      </c>
      <c r="H461" s="149" t="str">
        <f>IF(B458="","",IF(ISNA(VLOOKUP(B458,Tables!$BS$8:$BX$10,6,FALSE)),"",IF(VLOOKUP(B458,Tables!$BS$8:$BX$10,6,FALSE)="Not Applicable","",VLOOKUP(B458,Tables!$BS$8:$BX$10,6,FALSE))))</f>
        <v/>
      </c>
      <c r="I461" s="340"/>
      <c r="J461" s="341"/>
      <c r="K461" s="342"/>
      <c r="M461" s="164"/>
    </row>
    <row r="462" spans="1:13" ht="3" customHeight="1" x14ac:dyDescent="0.5">
      <c r="C462" s="119"/>
      <c r="D462" s="120"/>
      <c r="E462" s="120"/>
      <c r="F462" s="120"/>
      <c r="G462" s="120"/>
      <c r="H462" s="120"/>
      <c r="I462" s="120"/>
      <c r="J462" s="120"/>
      <c r="K462" s="120"/>
      <c r="M462" s="73"/>
    </row>
    <row r="463" spans="1:13" ht="47" customHeight="1" x14ac:dyDescent="0.5">
      <c r="A463" s="68" t="str">
        <f t="shared" si="6"/>
        <v>PSEL.X.F - Assess and develop the capacity of staff to assess</v>
      </c>
      <c r="B463" s="68" t="str">
        <f>LEFT(A463,50)</f>
        <v>PSEL.X.F - Assess and develop the capacity of staf</v>
      </c>
      <c r="C463" s="310" t="s">
        <v>396</v>
      </c>
      <c r="D463" s="77" t="str">
        <f>LEFT(E463,240)</f>
        <v>Assess and develop the capacity of staff to assess the value and applicability of emerging educational trends and the findings of research for the school and its improvement.</v>
      </c>
      <c r="E463" s="313" t="s">
        <v>120</v>
      </c>
      <c r="F463" s="314"/>
      <c r="G463" s="314"/>
      <c r="H463" s="315"/>
      <c r="I463" s="78" t="str">
        <f>IF(C463="","",IF(VLOOKUP(C463,'Indicator Selection'!$C$7:$G$135,5,FALSE)="","",VLOOKUP(C463,'Indicator Selection'!$C$7:$G$135,5,FALSE)))</f>
        <v>No</v>
      </c>
      <c r="J463" s="222"/>
      <c r="K463" s="79" t="str">
        <f>IF(J463="","",IF(J463="Distinguished",4,IF(J463="Excellent",4,IF(J463="Proficient",3,IF(J463="Basic",2,IF(J463="Needs Improvement",2,IF(J463="Unsatisfactory",1,"NA")))))))</f>
        <v/>
      </c>
      <c r="M463" s="352" t="str">
        <f>IF(AND(I463="Yes",J463=""),"Select Rating",IF(I463="Yes","",IF(J463="Select Basic or Needs Improvement","Select Basic or Needs Improvement for Professional Practice Rating on worksheet titled Eval Info &amp; Rankings.",IF(J463="Select Distinguished or Excellent","Select Distinguished or Excellent for Professional Practice Rating on worksheet titled Eval Info &amp; Rankings.",IF(AND(I463="No",J463="Distinguished"),"Indicator not selected on indicator selection worksheet. Notify administrator that this indicator will be included.",IF(AND(I463="No",J463="Excellent"),"Indicator not selected on indicator selection worksheet. Notify administrator that this indicator will be included.",IF(AND(I463="No",J463="Proficient"),"Indicator not selected on indicator selection worksheet. Notify administrator that this indicator will be included.",IF(AND(I463="No",J463="Basic"),"Indicator not selected on indicator selection worksheet. Notify administrator that this indicator will be included.",IF(AND(I463="No",J463="Needs Improvement"),"Indicator not selected on indicator selection worksheet. Notify administrator that this indicator will be included.",IF(AND(I463="No",J463="Unsatisfactory"),"Indicator not selected on indicator selection worksheet. Notify administrator that this indicator will be included.",IF(AND(I463="Yes",J463=""),"Select Rating",IF(J463="Not Applicable","",IF((ISNUMBER(SEARCH("Excellent",F464))),"Indicator not selected on indicator selection worksheet. Notify administrator that this indicator will be included.",IF((ISNUMBER(SEARCH("Distinguished",F464))),"Indicator not selected on indicator selection worksheet. Notify administrator that this indicator will be included.",IF((ISNUMBER(SEARCH("Proficient",F464))),"Indicator not selected on indicator selection worksheet. Notify administrator that this indicator will be included.",IF((ISNUMBER(SEARCH("Basic",F464))),"Indicator not selected on indicator selection worksheet. Notify administrator that this indicator will be included.",IF((ISNUMBER(SEARCH("Needs Improvement",F464))),"Indicator not selected on indicator selection worksheet. Notify administrator that this indicator will be included.",IF((ISNUMBER(SEARCH("Unsatisfactory",F464))),"Indicator not selected on indicator selection worksheet. Notify administrator that this indicator will be included.",IF((ISNUMBER(SEARCH("Excellent",F465))),"Indicator not selected on indicator selection worksheet. Notify administrator that this indicator will be included.",IF((ISNUMBER(SEARCH("Distinguished",F465))),"Indicator not selected on indicator selection worksheet. Notify administrator that this indicator will be included.",IF((ISNUMBER(SEARCH("Proficient",F465))),"Indicator not selected on indicator selection worksheet. Notify administrator that this indicator will be included.",IF((ISNUMBER(SEARCH("Basic",F465))),"Indicator not selected on indicator selection worksheet. Notify administrator that this indicator will be included.",IF((ISNUMBER(SEARCH("Needs Improvement",F465))),"Indicator not selected on indicator selection worksheet. Notify administrator that this indicator will be included.",IF((ISNUMBER(SEARCH("Unsatisfactory",F465))),"Indicator not selected on indicator selection worksheet. Notify administrator that this indicator will be included.",IF((ISNUMBER(SEARCH("Excellent",F466))),"Indicator not selected on indicator selection worksheet. Notify administrator that this indicator will be included.",IF((ISNUMBER(SEARCH("Distinguished",F466))),"Indicator not selected on indicator selection worksheet. Notify administrator that this indicator will be included.",IF((ISNUMBER(SEARCH("Proficient",F466))),"Indicator not selected on indicator selection worksheet. Notify administrator that this indicator will be included.",IF((ISNUMBER(SEARCH("Basic",F466))),"Indicator not selected on indicator selection worksheet. Notify administrator that this indicator will be included.",IF((ISNUMBER(SEARCH("Needs Improvement",F607))),"Indicator not selected on indicator selection worksheet. Notify administrator that this indicator will be included.",IF((ISNUMBER(SEARCH("Unsatisfactory",F466))),"Indicator not selected on indicator selection worksheet. Notify administrator that this indicator will be included.",IF((ISNUMBER(SEARCH("Excellent",H464))),"Indicator not selected on indicator selection worksheet. Notify administrator that this indicator will be included.",IF((ISNUMBER(SEARCH("Distinguished",H464))),"Indicator not selected on indicator selection worksheet. Notify administrator that this indicator will be included.",IF((ISNUMBER(SEARCH("Proficient",H464))),"Indicator not selected on indicator selection worksheet. Notify administrator that this indicator will be included.",IF((ISNUMBER(SEARCH("Basic",H464))),"Indicator not selected on indicator selection worksheet. Notify administrator that this indicator will be included.",IF((ISNUMBER(SEARCH("Needs Improvement",H464))),"Indicator not selected on indicator selection worksheet. Notify administrator that this indicator will be included.",IF((ISNUMBER(SEARCH("Unsatisfactory",H464))),"Indicator not selected on indicator selection worksheet. Notify administrator that this indicator will be included.",IF((ISNUMBER(SEARCH("Excellent",H465))),"Indicator not selected on indicator selection worksheet. Notify administrator that this indicator will be included.",IF((ISNUMBER(SEARCH("Distinguished",H465))),"Indicator not selected on indicator selection worksheet. Notify administrator that this indicator will be included.",IF((ISNUMBER(SEARCH("Proficient",H465))),"Indicator not selected on indicator selection worksheet. Notify administrator that this indicator will be included.",IF((ISNUMBER(SEARCH("Basic",H465))),"Indicator not selected on indicator selection worksheet. Notify administrator that this indicator will be included.",IF((ISNUMBER(SEARCH("Needs Improvement",H465))),"Indicator not selected on indicator selection worksheet. Notify administrator that this indicator will be included.",IF((ISNUMBER(SEARCH("Unsatisfactory",H465))),"Indicator not selected on indicator selection worksheet. Notify administrator that this indicator will be included.",IF((ISNUMBER(SEARCH("Proficient",H466))),"Indicator not selected on indicator selection worksheet. Notify administrator that this indicator will be included.",IF((ISNUMBER(SEARCH("Basic",H466))),"Indicator not selected on indicator selection worksheet. Notify administrator that this indicator will be included.",IF((ISNUMBER(SEARCH("Needs Improvement",H466))),"Indicator not selected on indicator selection worksheet. Notify administrator that this indicator will be included.",IF((ISNUMBER(SEARCH("Unsatisfactory",H466))),"Indicator not selected on indicator selection worksheet. Notify administrator that this indicator will be included.",""))))))))))))))))))))))))))))))))))))))))))))))</f>
        <v/>
      </c>
    </row>
    <row r="464" spans="1:13" x14ac:dyDescent="0.5">
      <c r="C464" s="311"/>
      <c r="D464" s="80"/>
      <c r="E464" s="147" t="str">
        <f>$E$11</f>
        <v>Formal Observation 1:</v>
      </c>
      <c r="F464" s="146" t="str">
        <f>IF(B463="","",IF(ISNA(VLOOKUP(B463,Tables!$BH$2:$BM$4,6,FALSE)),"",IF(VLOOKUP(B463,Tables!$BH$2:$BM$4,6,FALSE)="Not Applicable","",VLOOKUP(B463,Tables!$BH$2:$BM$4,6,FALSE))))</f>
        <v/>
      </c>
      <c r="G464" s="148" t="s">
        <v>596</v>
      </c>
      <c r="H464" s="149" t="str">
        <f>IF(B463="","",IF(ISNA(VLOOKUP(B463,Tables!$BS$2:$BX$4,6,FALSE)),"",IF(VLOOKUP(B463,Tables!$BS$2:$BX$4,6,FALSE)="Not Applicable","",VLOOKUP(B463,Tables!$BS$2:$BX$4,6,FALSE))))</f>
        <v/>
      </c>
      <c r="I464" s="334"/>
      <c r="J464" s="335"/>
      <c r="K464" s="336"/>
      <c r="M464" s="352"/>
    </row>
    <row r="465" spans="1:13" x14ac:dyDescent="0.5">
      <c r="C465" s="311"/>
      <c r="D465" s="80"/>
      <c r="E465" s="147" t="str">
        <f>$E$12</f>
        <v>Formal Observation 2:</v>
      </c>
      <c r="F465" s="146" t="str">
        <f>IF(B463="","",IF(ISNA(VLOOKUP(B463,Tables!$BH$5:$BM$7,6,FALSE)),"",IF(VLOOKUP(B463,Tables!$BH$5:$BM$7,6,FALSE)="Not Applicable","",VLOOKUP(B463,Tables!$BH$5:$BM442,6,FALSE))))</f>
        <v/>
      </c>
      <c r="G465" s="148" t="s">
        <v>597</v>
      </c>
      <c r="H465" s="149" t="str">
        <f>IF(B463="","",IF(ISNA(VLOOKUP(B463,Tables!$BS$5:$BX$7,6,FALSE)),"",IF(VLOOKUP(B463,Tables!$BS$5:$BX$7,6,FALSE)="Not Applicable","",VLOOKUP(B463,Tables!$BS$5:$BX$7,6,FALSE))))</f>
        <v/>
      </c>
      <c r="I465" s="337"/>
      <c r="J465" s="338"/>
      <c r="K465" s="339"/>
      <c r="M465" s="352"/>
    </row>
    <row r="466" spans="1:13" x14ac:dyDescent="0.5">
      <c r="C466" s="312"/>
      <c r="D466" s="81"/>
      <c r="E466" s="147" t="str">
        <f>$E$13</f>
        <v>Formal Observation 3:</v>
      </c>
      <c r="F466" s="146" t="str">
        <f>IF(B463="","",IF(ISNA(VLOOKUP(B463,Tables!$BH$8:$BM$10,6,FALSE)),"",IF(VLOOKUP(B463,Tables!$BH$8:$BM$10,6,FALSE)="Not Applicable","",VLOOKUP(B463,Tables!$BH$8:$BM$10,6,FALSE))))</f>
        <v/>
      </c>
      <c r="G466" s="148" t="s">
        <v>594</v>
      </c>
      <c r="H466" s="149" t="str">
        <f>IF(B463="","",IF(ISNA(VLOOKUP(B463,Tables!$BS$8:$BX$10,6,FALSE)),"",IF(VLOOKUP(B463,Tables!$BS$8:$BX$10,6,FALSE)="Not Applicable","",VLOOKUP(B463,Tables!$BS$8:$BX$10,6,FALSE))))</f>
        <v/>
      </c>
      <c r="I466" s="340"/>
      <c r="J466" s="341"/>
      <c r="K466" s="342"/>
      <c r="M466" s="164"/>
    </row>
    <row r="467" spans="1:13" ht="3" customHeight="1" x14ac:dyDescent="0.5">
      <c r="C467" s="119"/>
      <c r="D467" s="120"/>
      <c r="E467" s="120"/>
      <c r="F467" s="120"/>
      <c r="G467" s="120"/>
      <c r="H467" s="120"/>
      <c r="I467" s="120"/>
      <c r="J467" s="120"/>
      <c r="K467" s="120"/>
      <c r="M467" s="73"/>
    </row>
    <row r="468" spans="1:13" ht="60" customHeight="1" x14ac:dyDescent="0.5">
      <c r="A468" s="68" t="str">
        <f t="shared" si="6"/>
        <v>PSEL.X.G - Develop technically appropriate systems of data co</v>
      </c>
      <c r="B468" s="68" t="str">
        <f>LEFT(A468,50)</f>
        <v>PSEL.X.G - Develop technically appropriate systems</v>
      </c>
      <c r="C468" s="310" t="s">
        <v>397</v>
      </c>
      <c r="D468" s="77" t="str">
        <f>LEFT(E468,240)</f>
        <v>Develop technically appropriate systems of data collection, management, analysis, and use, connecting as needed to the district office and external partners for support in planning, implementation, monitoring, feedback, and evaluation.</v>
      </c>
      <c r="E468" s="313" t="s">
        <v>121</v>
      </c>
      <c r="F468" s="314"/>
      <c r="G468" s="314"/>
      <c r="H468" s="315"/>
      <c r="I468" s="78" t="str">
        <f>IF(C468="","",IF(VLOOKUP(C468,'Indicator Selection'!$C$7:$G$135,5,FALSE)="","",VLOOKUP(C468,'Indicator Selection'!$C$7:$G$135,5,FALSE)))</f>
        <v>No</v>
      </c>
      <c r="J468" s="222"/>
      <c r="K468" s="79" t="str">
        <f>IF(J468="","",IF(J468="Distinguished",4,IF(J468="Excellent",4,IF(J468="Proficient",3,IF(J468="Basic",2,IF(J468="Needs Improvement",2,IF(J468="Unsatisfactory",1,"NA")))))))</f>
        <v/>
      </c>
      <c r="M468" s="352" t="str">
        <f>IF(AND(I468="Yes",J468=""),"Select Rating",IF(I468="Yes","",IF(J468="Select Basic or Needs Improvement","Select Basic or Needs Improvement for Professional Practice Rating on worksheet titled Eval Info &amp; Rankings.",IF(J468="Select Distinguished or Excellent","Select Distinguished or Excellent for Professional Practice Rating on worksheet titled Eval Info &amp; Rankings.",IF(AND(I468="No",J468="Distinguished"),"Indicator not selected on indicator selection worksheet. Notify administrator that this indicator will be included.",IF(AND(I468="No",J468="Excellent"),"Indicator not selected on indicator selection worksheet. Notify administrator that this indicator will be included.",IF(AND(I468="No",J468="Proficient"),"Indicator not selected on indicator selection worksheet. Notify administrator that this indicator will be included.",IF(AND(I468="No",J468="Basic"),"Indicator not selected on indicator selection worksheet. Notify administrator that this indicator will be included.",IF(AND(I468="No",J468="Needs Improvement"),"Indicator not selected on indicator selection worksheet. Notify administrator that this indicator will be included.",IF(AND(I468="No",J468="Unsatisfactory"),"Indicator not selected on indicator selection worksheet. Notify administrator that this indicator will be included.",IF(AND(I468="Yes",J468=""),"Select Rating",IF(J468="Not Applicable","",IF((ISNUMBER(SEARCH("Excellent",F469))),"Indicator not selected on indicator selection worksheet. Notify administrator that this indicator will be included.",IF((ISNUMBER(SEARCH("Distinguished",F469))),"Indicator not selected on indicator selection worksheet. Notify administrator that this indicator will be included.",IF((ISNUMBER(SEARCH("Proficient",F469))),"Indicator not selected on indicator selection worksheet. Notify administrator that this indicator will be included.",IF((ISNUMBER(SEARCH("Basic",F469))),"Indicator not selected on indicator selection worksheet. Notify administrator that this indicator will be included.",IF((ISNUMBER(SEARCH("Needs Improvement",F469))),"Indicator not selected on indicator selection worksheet. Notify administrator that this indicator will be included.",IF((ISNUMBER(SEARCH("Unsatisfactory",F469))),"Indicator not selected on indicator selection worksheet. Notify administrator that this indicator will be included.",IF((ISNUMBER(SEARCH("Excellent",F470))),"Indicator not selected on indicator selection worksheet. Notify administrator that this indicator will be included.",IF((ISNUMBER(SEARCH("Distinguished",F470))),"Indicator not selected on indicator selection worksheet. Notify administrator that this indicator will be included.",IF((ISNUMBER(SEARCH("Proficient",F470))),"Indicator not selected on indicator selection worksheet. Notify administrator that this indicator will be included.",IF((ISNUMBER(SEARCH("Basic",F470))),"Indicator not selected on indicator selection worksheet. Notify administrator that this indicator will be included.",IF((ISNUMBER(SEARCH("Needs Improvement",F470))),"Indicator not selected on indicator selection worksheet. Notify administrator that this indicator will be included.",IF((ISNUMBER(SEARCH("Unsatisfactory",F470))),"Indicator not selected on indicator selection worksheet. Notify administrator that this indicator will be included.",IF((ISNUMBER(SEARCH("Excellent",F471))),"Indicator not selected on indicator selection worksheet. Notify administrator that this indicator will be included.",IF((ISNUMBER(SEARCH("Distinguished",F471))),"Indicator not selected on indicator selection worksheet. Notify administrator that this indicator will be included.",IF((ISNUMBER(SEARCH("Proficient",F471))),"Indicator not selected on indicator selection worksheet. Notify administrator that this indicator will be included.",IF((ISNUMBER(SEARCH("Basic",F471))),"Indicator not selected on indicator selection worksheet. Notify administrator that this indicator will be included.",IF((ISNUMBER(SEARCH("Needs Improvement",F612))),"Indicator not selected on indicator selection worksheet. Notify administrator that this indicator will be included.",IF((ISNUMBER(SEARCH("Unsatisfactory",F471))),"Indicator not selected on indicator selection worksheet. Notify administrator that this indicator will be included.",IF((ISNUMBER(SEARCH("Excellent",H469))),"Indicator not selected on indicator selection worksheet. Notify administrator that this indicator will be included.",IF((ISNUMBER(SEARCH("Distinguished",H469))),"Indicator not selected on indicator selection worksheet. Notify administrator that this indicator will be included.",IF((ISNUMBER(SEARCH("Proficient",H469))),"Indicator not selected on indicator selection worksheet. Notify administrator that this indicator will be included.",IF((ISNUMBER(SEARCH("Basic",H469))),"Indicator not selected on indicator selection worksheet. Notify administrator that this indicator will be included.",IF((ISNUMBER(SEARCH("Needs Improvement",H469))),"Indicator not selected on indicator selection worksheet. Notify administrator that this indicator will be included.",IF((ISNUMBER(SEARCH("Unsatisfactory",H469))),"Indicator not selected on indicator selection worksheet. Notify administrator that this indicator will be included.",IF((ISNUMBER(SEARCH("Excellent",H470))),"Indicator not selected on indicator selection worksheet. Notify administrator that this indicator will be included.",IF((ISNUMBER(SEARCH("Distinguished",H470))),"Indicator not selected on indicator selection worksheet. Notify administrator that this indicator will be included.",IF((ISNUMBER(SEARCH("Proficient",H470))),"Indicator not selected on indicator selection worksheet. Notify administrator that this indicator will be included.",IF((ISNUMBER(SEARCH("Basic",H470))),"Indicator not selected on indicator selection worksheet. Notify administrator that this indicator will be included.",IF((ISNUMBER(SEARCH("Needs Improvement",H470))),"Indicator not selected on indicator selection worksheet. Notify administrator that this indicator will be included.",IF((ISNUMBER(SEARCH("Unsatisfactory",H470))),"Indicator not selected on indicator selection worksheet. Notify administrator that this indicator will be included.",IF((ISNUMBER(SEARCH("Proficient",H471))),"Indicator not selected on indicator selection worksheet. Notify administrator that this indicator will be included.",IF((ISNUMBER(SEARCH("Basic",H471))),"Indicator not selected on indicator selection worksheet. Notify administrator that this indicator will be included.",IF((ISNUMBER(SEARCH("Needs Improvement",H471))),"Indicator not selected on indicator selection worksheet. Notify administrator that this indicator will be included.",IF((ISNUMBER(SEARCH("Unsatisfactory",H471))),"Indicator not selected on indicator selection worksheet. Notify administrator that this indicator will be included.",""))))))))))))))))))))))))))))))))))))))))))))))</f>
        <v/>
      </c>
    </row>
    <row r="469" spans="1:13" x14ac:dyDescent="0.5">
      <c r="C469" s="311"/>
      <c r="D469" s="80"/>
      <c r="E469" s="147" t="str">
        <f>$E$11</f>
        <v>Formal Observation 1:</v>
      </c>
      <c r="F469" s="146" t="str">
        <f>IF(B468="","",IF(ISNA(VLOOKUP(B468,Tables!$BH$2:$BM$4,6,FALSE)),"",IF(VLOOKUP(B468,Tables!$BH$2:$BM$4,6,FALSE)="Not Applicable","",VLOOKUP(B468,Tables!$BH$2:$BM$4,6,FALSE))))</f>
        <v/>
      </c>
      <c r="G469" s="148" t="s">
        <v>596</v>
      </c>
      <c r="H469" s="149" t="str">
        <f>IF(B468="","",IF(ISNA(VLOOKUP(B468,Tables!$BS$2:$BX$4,6,FALSE)),"",IF(VLOOKUP(B468,Tables!$BS$2:$BX$4,6,FALSE)="Not Applicable","",VLOOKUP(B468,Tables!$BS$2:$BX$4,6,FALSE))))</f>
        <v/>
      </c>
      <c r="I469" s="334"/>
      <c r="J469" s="335"/>
      <c r="K469" s="336"/>
      <c r="M469" s="352"/>
    </row>
    <row r="470" spans="1:13" x14ac:dyDescent="0.5">
      <c r="C470" s="311"/>
      <c r="D470" s="80"/>
      <c r="E470" s="147" t="str">
        <f>$E$12</f>
        <v>Formal Observation 2:</v>
      </c>
      <c r="F470" s="146" t="str">
        <f>IF(B468="","",IF(ISNA(VLOOKUP(B468,Tables!$BH$5:$BM$7,6,FALSE)),"",IF(VLOOKUP(B468,Tables!$BH$5:$BM$7,6,FALSE)="Not Applicable","",VLOOKUP(B468,Tables!$BH$5:$BM447,6,FALSE))))</f>
        <v/>
      </c>
      <c r="G470" s="148" t="s">
        <v>597</v>
      </c>
      <c r="H470" s="149" t="str">
        <f>IF(B468="","",IF(ISNA(VLOOKUP(B468,Tables!$BS$5:$BX$7,6,FALSE)),"",IF(VLOOKUP(B468,Tables!$BS$5:$BX$7,6,FALSE)="Not Applicable","",VLOOKUP(B468,Tables!$BS$5:$BX$7,6,FALSE))))</f>
        <v/>
      </c>
      <c r="I470" s="337"/>
      <c r="J470" s="338"/>
      <c r="K470" s="339"/>
      <c r="M470" s="352"/>
    </row>
    <row r="471" spans="1:13" x14ac:dyDescent="0.5">
      <c r="C471" s="312"/>
      <c r="D471" s="81"/>
      <c r="E471" s="147" t="str">
        <f>$E$13</f>
        <v>Formal Observation 3:</v>
      </c>
      <c r="F471" s="146" t="str">
        <f>IF(B468="","",IF(ISNA(VLOOKUP(B468,Tables!$BH$8:$BM$10,6,FALSE)),"",IF(VLOOKUP(B468,Tables!$BH$8:$BM$10,6,FALSE)="Not Applicable","",VLOOKUP(B468,Tables!$BH$8:$BM$10,6,FALSE))))</f>
        <v/>
      </c>
      <c r="G471" s="148" t="s">
        <v>594</v>
      </c>
      <c r="H471" s="149" t="str">
        <f>IF(B468="","",IF(ISNA(VLOOKUP(B468,Tables!$BS$8:$BX$10,6,FALSE)),"",IF(VLOOKUP(B468,Tables!$BS$8:$BX$10,6,FALSE)="Not Applicable","",VLOOKUP(B468,Tables!$BS$8:$BX$10,6,FALSE))))</f>
        <v/>
      </c>
      <c r="I471" s="340"/>
      <c r="J471" s="341"/>
      <c r="K471" s="342"/>
      <c r="M471" s="164"/>
    </row>
    <row r="472" spans="1:13" ht="3" customHeight="1" x14ac:dyDescent="0.5">
      <c r="C472" s="119"/>
      <c r="D472" s="120"/>
      <c r="E472" s="120"/>
      <c r="F472" s="120"/>
      <c r="G472" s="120"/>
      <c r="H472" s="120"/>
      <c r="I472" s="120"/>
      <c r="J472" s="120"/>
      <c r="K472" s="120"/>
      <c r="M472" s="73"/>
    </row>
    <row r="473" spans="1:13" ht="30" customHeight="1" x14ac:dyDescent="0.5">
      <c r="A473" s="68" t="str">
        <f t="shared" si="6"/>
        <v xml:space="preserve">PSEL.X.H - Adopt a systems perspective and promote coherence </v>
      </c>
      <c r="B473" s="68" t="str">
        <f>LEFT(A473,50)</f>
        <v>PSEL.X.H - Adopt a systems perspective and promote</v>
      </c>
      <c r="C473" s="310" t="s">
        <v>398</v>
      </c>
      <c r="D473" s="77" t="str">
        <f>LEFT(E473,240)</f>
        <v>Adopt a systems perspective and promote coherence among improvement efforts and all aspects of school organization, programs, and services.</v>
      </c>
      <c r="E473" s="313" t="s">
        <v>122</v>
      </c>
      <c r="F473" s="314"/>
      <c r="G473" s="314"/>
      <c r="H473" s="315"/>
      <c r="I473" s="78" t="str">
        <f>IF(C473="","",IF(VLOOKUP(C473,'Indicator Selection'!$C$7:$G$135,5,FALSE)="","",VLOOKUP(C473,'Indicator Selection'!$C$7:$G$135,5,FALSE)))</f>
        <v>No</v>
      </c>
      <c r="J473" s="222"/>
      <c r="K473" s="79" t="str">
        <f>IF(J473="","",IF(J473="Distinguished",4,IF(J473="Excellent",4,IF(J473="Proficient",3,IF(J473="Basic",2,IF(J473="Needs Improvement",2,IF(J473="Unsatisfactory",1,"NA")))))))</f>
        <v/>
      </c>
      <c r="M473" s="352" t="str">
        <f>IF(AND(I473="Yes",J473=""),"Select Rating",IF(I473="Yes","",IF(J473="Select Basic or Needs Improvement","Select Basic or Needs Improvement for Professional Practice Rating on worksheet titled Eval Info &amp; Rankings.",IF(J473="Select Distinguished or Excellent","Select Distinguished or Excellent for Professional Practice Rating on worksheet titled Eval Info &amp; Rankings.",IF(AND(I473="No",J473="Distinguished"),"Indicator not selected on indicator selection worksheet. Notify administrator that this indicator will be included.",IF(AND(I473="No",J473="Excellent"),"Indicator not selected on indicator selection worksheet. Notify administrator that this indicator will be included.",IF(AND(I473="No",J473="Proficient"),"Indicator not selected on indicator selection worksheet. Notify administrator that this indicator will be included.",IF(AND(I473="No",J473="Basic"),"Indicator not selected on indicator selection worksheet. Notify administrator that this indicator will be included.",IF(AND(I473="No",J473="Needs Improvement"),"Indicator not selected on indicator selection worksheet. Notify administrator that this indicator will be included.",IF(AND(I473="No",J473="Unsatisfactory"),"Indicator not selected on indicator selection worksheet. Notify administrator that this indicator will be included.",IF(AND(I473="Yes",J473=""),"Select Rating",IF(J473="Not Applicable","",IF((ISNUMBER(SEARCH("Excellent",F474))),"Indicator not selected on indicator selection worksheet. Notify administrator that this indicator will be included.",IF((ISNUMBER(SEARCH("Distinguished",F474))),"Indicator not selected on indicator selection worksheet. Notify administrator that this indicator will be included.",IF((ISNUMBER(SEARCH("Proficient",F474))),"Indicator not selected on indicator selection worksheet. Notify administrator that this indicator will be included.",IF((ISNUMBER(SEARCH("Basic",F474))),"Indicator not selected on indicator selection worksheet. Notify administrator that this indicator will be included.",IF((ISNUMBER(SEARCH("Needs Improvement",F474))),"Indicator not selected on indicator selection worksheet. Notify administrator that this indicator will be included.",IF((ISNUMBER(SEARCH("Unsatisfactory",F474))),"Indicator not selected on indicator selection worksheet. Notify administrator that this indicator will be included.",IF((ISNUMBER(SEARCH("Excellent",F475))),"Indicator not selected on indicator selection worksheet. Notify administrator that this indicator will be included.",IF((ISNUMBER(SEARCH("Distinguished",F475))),"Indicator not selected on indicator selection worksheet. Notify administrator that this indicator will be included.",IF((ISNUMBER(SEARCH("Proficient",F475))),"Indicator not selected on indicator selection worksheet. Notify administrator that this indicator will be included.",IF((ISNUMBER(SEARCH("Basic",F475))),"Indicator not selected on indicator selection worksheet. Notify administrator that this indicator will be included.",IF((ISNUMBER(SEARCH("Needs Improvement",F475))),"Indicator not selected on indicator selection worksheet. Notify administrator that this indicator will be included.",IF((ISNUMBER(SEARCH("Unsatisfactory",F475))),"Indicator not selected on indicator selection worksheet. Notify administrator that this indicator will be included.",IF((ISNUMBER(SEARCH("Excellent",F476))),"Indicator not selected on indicator selection worksheet. Notify administrator that this indicator will be included.",IF((ISNUMBER(SEARCH("Distinguished",F476))),"Indicator not selected on indicator selection worksheet. Notify administrator that this indicator will be included.",IF((ISNUMBER(SEARCH("Proficient",F476))),"Indicator not selected on indicator selection worksheet. Notify administrator that this indicator will be included.",IF((ISNUMBER(SEARCH("Basic",F476))),"Indicator not selected on indicator selection worksheet. Notify administrator that this indicator will be included.",IF((ISNUMBER(SEARCH("Needs Improvement",F617))),"Indicator not selected on indicator selection worksheet. Notify administrator that this indicator will be included.",IF((ISNUMBER(SEARCH("Unsatisfactory",F476))),"Indicator not selected on indicator selection worksheet. Notify administrator that this indicator will be included.",IF((ISNUMBER(SEARCH("Excellent",H474))),"Indicator not selected on indicator selection worksheet. Notify administrator that this indicator will be included.",IF((ISNUMBER(SEARCH("Distinguished",H474))),"Indicator not selected on indicator selection worksheet. Notify administrator that this indicator will be included.",IF((ISNUMBER(SEARCH("Proficient",H474))),"Indicator not selected on indicator selection worksheet. Notify administrator that this indicator will be included.",IF((ISNUMBER(SEARCH("Basic",H474))),"Indicator not selected on indicator selection worksheet. Notify administrator that this indicator will be included.",IF((ISNUMBER(SEARCH("Needs Improvement",H474))),"Indicator not selected on indicator selection worksheet. Notify administrator that this indicator will be included.",IF((ISNUMBER(SEARCH("Unsatisfactory",H474))),"Indicator not selected on indicator selection worksheet. Notify administrator that this indicator will be included.",IF((ISNUMBER(SEARCH("Excellent",H475))),"Indicator not selected on indicator selection worksheet. Notify administrator that this indicator will be included.",IF((ISNUMBER(SEARCH("Distinguished",H475))),"Indicator not selected on indicator selection worksheet. Notify administrator that this indicator will be included.",IF((ISNUMBER(SEARCH("Proficient",H475))),"Indicator not selected on indicator selection worksheet. Notify administrator that this indicator will be included.",IF((ISNUMBER(SEARCH("Basic",H475))),"Indicator not selected on indicator selection worksheet. Notify administrator that this indicator will be included.",IF((ISNUMBER(SEARCH("Needs Improvement",H475))),"Indicator not selected on indicator selection worksheet. Notify administrator that this indicator will be included.",IF((ISNUMBER(SEARCH("Unsatisfactory",H475))),"Indicator not selected on indicator selection worksheet. Notify administrator that this indicator will be included.",IF((ISNUMBER(SEARCH("Proficient",H476))),"Indicator not selected on indicator selection worksheet. Notify administrator that this indicator will be included.",IF((ISNUMBER(SEARCH("Basic",H476))),"Indicator not selected on indicator selection worksheet. Notify administrator that this indicator will be included.",IF((ISNUMBER(SEARCH("Needs Improvement",H476))),"Indicator not selected on indicator selection worksheet. Notify administrator that this indicator will be included.",IF((ISNUMBER(SEARCH("Unsatisfactory",H476))),"Indicator not selected on indicator selection worksheet. Notify administrator that this indicator will be included.",""))))))))))))))))))))))))))))))))))))))))))))))</f>
        <v/>
      </c>
    </row>
    <row r="474" spans="1:13" x14ac:dyDescent="0.5">
      <c r="C474" s="311"/>
      <c r="D474" s="80"/>
      <c r="E474" s="147" t="str">
        <f>$E$11</f>
        <v>Formal Observation 1:</v>
      </c>
      <c r="F474" s="146" t="str">
        <f>IF(B473="","",IF(ISNA(VLOOKUP(B473,Tables!$BH$2:$BM$4,6,FALSE)),"",IF(VLOOKUP(B473,Tables!$BH$2:$BM$4,6,FALSE)="Not Applicable","",VLOOKUP(B473,Tables!$BH$2:$BM$4,6,FALSE))))</f>
        <v/>
      </c>
      <c r="G474" s="148" t="s">
        <v>596</v>
      </c>
      <c r="H474" s="149" t="str">
        <f>IF(B473="","",IF(ISNA(VLOOKUP(B473,Tables!$BS$2:$BX$4,6,FALSE)),"",IF(VLOOKUP(B473,Tables!$BS$2:$BX$4,6,FALSE)="Not Applicable","",VLOOKUP(B473,Tables!$BS$2:$BX$4,6,FALSE))))</f>
        <v/>
      </c>
      <c r="I474" s="334"/>
      <c r="J474" s="335"/>
      <c r="K474" s="336"/>
      <c r="M474" s="352"/>
    </row>
    <row r="475" spans="1:13" x14ac:dyDescent="0.5">
      <c r="C475" s="311"/>
      <c r="D475" s="80"/>
      <c r="E475" s="147" t="str">
        <f>$E$12</f>
        <v>Formal Observation 2:</v>
      </c>
      <c r="F475" s="146" t="str">
        <f>IF(B473="","",IF(ISNA(VLOOKUP(B473,Tables!$BH$5:$BM$7,6,FALSE)),"",IF(VLOOKUP(B473,Tables!$BH$5:$BM$7,6,FALSE)="Not Applicable","",VLOOKUP(B473,Tables!$BH$5:$BM452,6,FALSE))))</f>
        <v/>
      </c>
      <c r="G475" s="148" t="s">
        <v>597</v>
      </c>
      <c r="H475" s="149" t="str">
        <f>IF(B473="","",IF(ISNA(VLOOKUP(B473,Tables!$BS$5:$BX$7,6,FALSE)),"",IF(VLOOKUP(B473,Tables!$BS$5:$BX$7,6,FALSE)="Not Applicable","",VLOOKUP(B473,Tables!$BS$5:$BX$7,6,FALSE))))</f>
        <v/>
      </c>
      <c r="I475" s="337"/>
      <c r="J475" s="338"/>
      <c r="K475" s="339"/>
      <c r="M475" s="352"/>
    </row>
    <row r="476" spans="1:13" x14ac:dyDescent="0.5">
      <c r="C476" s="312"/>
      <c r="D476" s="81"/>
      <c r="E476" s="147" t="str">
        <f>$E$13</f>
        <v>Formal Observation 3:</v>
      </c>
      <c r="F476" s="146" t="str">
        <f>IF(B473="","",IF(ISNA(VLOOKUP(B473,Tables!$BH$8:$BM$10,6,FALSE)),"",IF(VLOOKUP(B473,Tables!$BH$8:$BM$10,6,FALSE)="Not Applicable","",VLOOKUP(B473,Tables!$BH$8:$BM$10,6,FALSE))))</f>
        <v/>
      </c>
      <c r="G476" s="148" t="s">
        <v>594</v>
      </c>
      <c r="H476" s="149" t="str">
        <f>IF(B473="","",IF(ISNA(VLOOKUP(B473,Tables!$BS$8:$BX$10,6,FALSE)),"",IF(VLOOKUP(B473,Tables!$BS$8:$BX$10,6,FALSE)="Not Applicable","",VLOOKUP(B473,Tables!$BS$8:$BX$10,6,FALSE))))</f>
        <v/>
      </c>
      <c r="I476" s="340"/>
      <c r="J476" s="341"/>
      <c r="K476" s="342"/>
      <c r="M476" s="164"/>
    </row>
    <row r="477" spans="1:13" ht="3" customHeight="1" x14ac:dyDescent="0.5">
      <c r="C477" s="119"/>
      <c r="D477" s="120"/>
      <c r="E477" s="120"/>
      <c r="F477" s="120"/>
      <c r="G477" s="120"/>
      <c r="H477" s="120"/>
      <c r="I477" s="120"/>
      <c r="J477" s="120"/>
      <c r="K477" s="120"/>
      <c r="M477" s="73"/>
    </row>
    <row r="478" spans="1:13" ht="60" customHeight="1" x14ac:dyDescent="0.5">
      <c r="A478" s="68" t="str">
        <f t="shared" ref="A478:A483" si="7">IF(C478="","",CONCATENATE(C478," - ",LEFT(E478,50)))</f>
        <v>PSEL.X.I - Manage uncertainty, risk, competing initiatives, a</v>
      </c>
      <c r="B478" s="68" t="str">
        <f>LEFT(A478,50)</f>
        <v>PSEL.X.I - Manage uncertainty, risk, competing ini</v>
      </c>
      <c r="C478" s="310" t="s">
        <v>399</v>
      </c>
      <c r="D478" s="77" t="str">
        <f>LEFT(E478,240)</f>
        <v>Manage uncertainty, risk, competing initiatives, and politics of change with courage and perseverance, providing support and encouragement, and openly communicating the need for, process for, and outcomes of improvement efforts.</v>
      </c>
      <c r="E478" s="313" t="s">
        <v>123</v>
      </c>
      <c r="F478" s="314"/>
      <c r="G478" s="314"/>
      <c r="H478" s="315"/>
      <c r="I478" s="78" t="str">
        <f>IF(C478="","",IF(VLOOKUP(C478,'Indicator Selection'!$C$7:$G$135,5,FALSE)="","",VLOOKUP(C478,'Indicator Selection'!$C$7:$G$135,5,FALSE)))</f>
        <v>No</v>
      </c>
      <c r="J478" s="222"/>
      <c r="K478" s="79" t="str">
        <f>IF(J478="","",IF(J478="Distinguished",4,IF(J478="Excellent",4,IF(J478="Proficient",3,IF(J478="Basic",2,IF(J478="Needs Improvement",2,IF(J478="Unsatisfactory",1,"NA")))))))</f>
        <v/>
      </c>
      <c r="M478" s="352" t="str">
        <f>IF(AND(I478="Yes",J478=""),"Select Rating",IF(I478="Yes","",IF(J478="Select Basic or Needs Improvement","Select Basic or Needs Improvement for Professional Practice Rating on worksheet titled Eval Info &amp; Rankings.",IF(J478="Select Distinguished or Excellent","Select Distinguished or Excellent for Professional Practice Rating on worksheet titled Eval Info &amp; Rankings.",IF(AND(I478="No",J478="Distinguished"),"Indicator not selected on indicator selection worksheet. Notify administrator that this indicator will be included.",IF(AND(I478="No",J478="Excellent"),"Indicator not selected on indicator selection worksheet. Notify administrator that this indicator will be included.",IF(AND(I478="No",J478="Proficient"),"Indicator not selected on indicator selection worksheet. Notify administrator that this indicator will be included.",IF(AND(I478="No",J478="Basic"),"Indicator not selected on indicator selection worksheet. Notify administrator that this indicator will be included.",IF(AND(I478="No",J478="Needs Improvement"),"Indicator not selected on indicator selection worksheet. Notify administrator that this indicator will be included.",IF(AND(I478="No",J478="Unsatisfactory"),"Indicator not selected on indicator selection worksheet. Notify administrator that this indicator will be included.",IF(AND(I478="Yes",J478=""),"Select Rating",IF(J478="Not Applicable","",IF((ISNUMBER(SEARCH("Excellent",F479))),"Indicator not selected on indicator selection worksheet. Notify administrator that this indicator will be included.",IF((ISNUMBER(SEARCH("Distinguished",F479))),"Indicator not selected on indicator selection worksheet. Notify administrator that this indicator will be included.",IF((ISNUMBER(SEARCH("Proficient",F479))),"Indicator not selected on indicator selection worksheet. Notify administrator that this indicator will be included.",IF((ISNUMBER(SEARCH("Basic",F479))),"Indicator not selected on indicator selection worksheet. Notify administrator that this indicator will be included.",IF((ISNUMBER(SEARCH("Needs Improvement",F479))),"Indicator not selected on indicator selection worksheet. Notify administrator that this indicator will be included.",IF((ISNUMBER(SEARCH("Unsatisfactory",F479))),"Indicator not selected on indicator selection worksheet. Notify administrator that this indicator will be included.",IF((ISNUMBER(SEARCH("Excellent",F480))),"Indicator not selected on indicator selection worksheet. Notify administrator that this indicator will be included.",IF((ISNUMBER(SEARCH("Distinguished",F480))),"Indicator not selected on indicator selection worksheet. Notify administrator that this indicator will be included.",IF((ISNUMBER(SEARCH("Proficient",F480))),"Indicator not selected on indicator selection worksheet. Notify administrator that this indicator will be included.",IF((ISNUMBER(SEARCH("Basic",F480))),"Indicator not selected on indicator selection worksheet. Notify administrator that this indicator will be included.",IF((ISNUMBER(SEARCH("Needs Improvement",F480))),"Indicator not selected on indicator selection worksheet. Notify administrator that this indicator will be included.",IF((ISNUMBER(SEARCH("Unsatisfactory",F480))),"Indicator not selected on indicator selection worksheet. Notify administrator that this indicator will be included.",IF((ISNUMBER(SEARCH("Excellent",F481))),"Indicator not selected on indicator selection worksheet. Notify administrator that this indicator will be included.",IF((ISNUMBER(SEARCH("Distinguished",F481))),"Indicator not selected on indicator selection worksheet. Notify administrator that this indicator will be included.",IF((ISNUMBER(SEARCH("Proficient",F481))),"Indicator not selected on indicator selection worksheet. Notify administrator that this indicator will be included.",IF((ISNUMBER(SEARCH("Basic",F481))),"Indicator not selected on indicator selection worksheet. Notify administrator that this indicator will be included.",IF((ISNUMBER(SEARCH("Needs Improvement",F622))),"Indicator not selected on indicator selection worksheet. Notify administrator that this indicator will be included.",IF((ISNUMBER(SEARCH("Unsatisfactory",F481))),"Indicator not selected on indicator selection worksheet. Notify administrator that this indicator will be included.",IF((ISNUMBER(SEARCH("Excellent",H479))),"Indicator not selected on indicator selection worksheet. Notify administrator that this indicator will be included.",IF((ISNUMBER(SEARCH("Distinguished",H479))),"Indicator not selected on indicator selection worksheet. Notify administrator that this indicator will be included.",IF((ISNUMBER(SEARCH("Proficient",H479))),"Indicator not selected on indicator selection worksheet. Notify administrator that this indicator will be included.",IF((ISNUMBER(SEARCH("Basic",H479))),"Indicator not selected on indicator selection worksheet. Notify administrator that this indicator will be included.",IF((ISNUMBER(SEARCH("Needs Improvement",H479))),"Indicator not selected on indicator selection worksheet. Notify administrator that this indicator will be included.",IF((ISNUMBER(SEARCH("Unsatisfactory",H479))),"Indicator not selected on indicator selection worksheet. Notify administrator that this indicator will be included.",IF((ISNUMBER(SEARCH("Excellent",H480))),"Indicator not selected on indicator selection worksheet. Notify administrator that this indicator will be included.",IF((ISNUMBER(SEARCH("Distinguished",H480))),"Indicator not selected on indicator selection worksheet. Notify administrator that this indicator will be included.",IF((ISNUMBER(SEARCH("Proficient",H480))),"Indicator not selected on indicator selection worksheet. Notify administrator that this indicator will be included.",IF((ISNUMBER(SEARCH("Basic",H480))),"Indicator not selected on indicator selection worksheet. Notify administrator that this indicator will be included.",IF((ISNUMBER(SEARCH("Needs Improvement",H480))),"Indicator not selected on indicator selection worksheet. Notify administrator that this indicator will be included.",IF((ISNUMBER(SEARCH("Unsatisfactory",H480))),"Indicator not selected on indicator selection worksheet. Notify administrator that this indicator will be included.",IF((ISNUMBER(SEARCH("Proficient",H481))),"Indicator not selected on indicator selection worksheet. Notify administrator that this indicator will be included.",IF((ISNUMBER(SEARCH("Basic",H481))),"Indicator not selected on indicator selection worksheet. Notify administrator that this indicator will be included.",IF((ISNUMBER(SEARCH("Needs Improvement",H481))),"Indicator not selected on indicator selection worksheet. Notify administrator that this indicator will be included.",IF((ISNUMBER(SEARCH("Unsatisfactory",H481))),"Indicator not selected on indicator selection worksheet. Notify administrator that this indicator will be included.",""))))))))))))))))))))))))))))))))))))))))))))))</f>
        <v/>
      </c>
    </row>
    <row r="479" spans="1:13" x14ac:dyDescent="0.5">
      <c r="C479" s="311"/>
      <c r="D479" s="80"/>
      <c r="E479" s="147" t="str">
        <f>$E$11</f>
        <v>Formal Observation 1:</v>
      </c>
      <c r="F479" s="146" t="str">
        <f>IF(B478="","",IF(ISNA(VLOOKUP(B478,Tables!$BH$2:$BM$4,6,FALSE)),"",IF(VLOOKUP(B478,Tables!$BH$2:$BM$4,6,FALSE)="Not Applicable","",VLOOKUP(B478,Tables!$BH$2:$BM$4,6,FALSE))))</f>
        <v/>
      </c>
      <c r="G479" s="148" t="s">
        <v>596</v>
      </c>
      <c r="H479" s="149" t="str">
        <f>IF(B478="","",IF(ISNA(VLOOKUP(B478,Tables!$BS$2:$BX$4,6,FALSE)),"",IF(VLOOKUP(B478,Tables!$BS$2:$BX$4,6,FALSE)="Not Applicable","",VLOOKUP(B478,Tables!$BS$2:$BX$4,6,FALSE))))</f>
        <v/>
      </c>
      <c r="I479" s="334"/>
      <c r="J479" s="335"/>
      <c r="K479" s="336"/>
      <c r="M479" s="352"/>
    </row>
    <row r="480" spans="1:13" x14ac:dyDescent="0.5">
      <c r="C480" s="311"/>
      <c r="D480" s="80"/>
      <c r="E480" s="147" t="str">
        <f>$E$12</f>
        <v>Formal Observation 2:</v>
      </c>
      <c r="F480" s="146" t="str">
        <f>IF(B478="","",IF(ISNA(VLOOKUP(B478,Tables!$BH$5:$BM$7,6,FALSE)),"",IF(VLOOKUP(B478,Tables!$BH$5:$BM$7,6,FALSE)="Not Applicable","",VLOOKUP(B478,Tables!$BH$5:$BM457,6,FALSE))))</f>
        <v/>
      </c>
      <c r="G480" s="148" t="s">
        <v>597</v>
      </c>
      <c r="H480" s="149" t="str">
        <f>IF(B478="","",IF(ISNA(VLOOKUP(B478,Tables!$BS$5:$BX$7,6,FALSE)),"",IF(VLOOKUP(B478,Tables!$BS$5:$BX$7,6,FALSE)="Not Applicable","",VLOOKUP(B478,Tables!$BS$5:$BX$7,6,FALSE))))</f>
        <v/>
      </c>
      <c r="I480" s="337"/>
      <c r="J480" s="338"/>
      <c r="K480" s="339"/>
      <c r="M480" s="352"/>
    </row>
    <row r="481" spans="1:13" x14ac:dyDescent="0.5">
      <c r="C481" s="312"/>
      <c r="D481" s="81"/>
      <c r="E481" s="147" t="str">
        <f>$E$13</f>
        <v>Formal Observation 3:</v>
      </c>
      <c r="F481" s="146" t="str">
        <f>IF(B478="","",IF(ISNA(VLOOKUP(B478,Tables!$BH$8:$BM$10,6,FALSE)),"",IF(VLOOKUP(B478,Tables!$BH$8:$BM$10,6,FALSE)="Not Applicable","",VLOOKUP(B478,Tables!$BH$8:$BM$10,6,FALSE))))</f>
        <v/>
      </c>
      <c r="G481" s="148" t="s">
        <v>594</v>
      </c>
      <c r="H481" s="149" t="str">
        <f>IF(B478="","",IF(ISNA(VLOOKUP(B478,Tables!$BS$8:$BX$10,6,FALSE)),"",IF(VLOOKUP(B478,Tables!$BS$8:$BX$10,6,FALSE)="Not Applicable","",VLOOKUP(B478,Tables!$BS$8:$BX$10,6,FALSE))))</f>
        <v/>
      </c>
      <c r="I481" s="340"/>
      <c r="J481" s="341"/>
      <c r="K481" s="342"/>
      <c r="M481" s="164"/>
    </row>
    <row r="482" spans="1:13" ht="3" customHeight="1" x14ac:dyDescent="0.5">
      <c r="C482" s="119"/>
      <c r="D482" s="120"/>
      <c r="E482" s="120"/>
      <c r="F482" s="120"/>
      <c r="G482" s="120"/>
      <c r="H482" s="120"/>
      <c r="I482" s="120"/>
      <c r="J482" s="120"/>
      <c r="K482" s="120"/>
      <c r="M482" s="73"/>
    </row>
    <row r="483" spans="1:13" ht="47" customHeight="1" x14ac:dyDescent="0.5">
      <c r="A483" s="68" t="str">
        <f t="shared" si="7"/>
        <v xml:space="preserve">PSEL.X.J - Develop and promote leadership among teachers and </v>
      </c>
      <c r="B483" s="68" t="str">
        <f>LEFT(A483,50)</f>
        <v>PSEL.X.J - Develop and promote leadership among te</v>
      </c>
      <c r="C483" s="310" t="s">
        <v>400</v>
      </c>
      <c r="D483" s="77" t="str">
        <f>LEFT(E483,240)</f>
        <v>Develop and promote leadership among teachers and staff for inquiry, experimentation and innovation, and initiating and implementing improvement.</v>
      </c>
      <c r="E483" s="313" t="s">
        <v>124</v>
      </c>
      <c r="F483" s="314"/>
      <c r="G483" s="314"/>
      <c r="H483" s="315"/>
      <c r="I483" s="78" t="str">
        <f>IF(C483="","",IF(VLOOKUP(C483,'Indicator Selection'!$C$7:$G$135,5,FALSE)="","",VLOOKUP(C483,'Indicator Selection'!$C$7:$G$135,5,FALSE)))</f>
        <v>No</v>
      </c>
      <c r="J483" s="222"/>
      <c r="K483" s="79" t="str">
        <f>IF(J483="","",IF(J483="Distinguished",4,IF(J483="Excellent",4,IF(J483="Proficient",3,IF(J483="Basic",2,IF(J483="Needs Improvement",2,IF(J483="Unsatisfactory",1,"NA")))))))</f>
        <v/>
      </c>
      <c r="M483" s="352" t="str">
        <f>IF(AND(I483="Yes",J483=""),"Select Rating",IF(I483="Yes","",IF(J483="Select Basic or Needs Improvement","Select Basic or Needs Improvement for Professional Practice Rating on worksheet titled Eval Info &amp; Rankings.",IF(J483="Select Distinguished or Excellent","Select Distinguished or Excellent for Professional Practice Rating on worksheet titled Eval Info &amp; Rankings.",IF(AND(I483="No",J483="Distinguished"),"Indicator not selected on indicator selection worksheet. Notify administrator that this indicator will be included.",IF(AND(I483="No",J483="Excellent"),"Indicator not selected on indicator selection worksheet. Notify administrator that this indicator will be included.",IF(AND(I483="No",J483="Proficient"),"Indicator not selected on indicator selection worksheet. Notify administrator that this indicator will be included.",IF(AND(I483="No",J483="Basic"),"Indicator not selected on indicator selection worksheet. Notify administrator that this indicator will be included.",IF(AND(I483="No",J483="Needs Improvement"),"Indicator not selected on indicator selection worksheet. Notify administrator that this indicator will be included.",IF(AND(I483="No",J483="Unsatisfactory"),"Indicator not selected on indicator selection worksheet. Notify administrator that this indicator will be included.",IF(AND(I483="Yes",J483=""),"Select Rating",IF(J483="Not Applicable","",IF((ISNUMBER(SEARCH("Excellent",F484))),"Indicator not selected on indicator selection worksheet. Notify administrator that this indicator will be included.",IF((ISNUMBER(SEARCH("Distinguished",F484))),"Indicator not selected on indicator selection worksheet. Notify administrator that this indicator will be included.",IF((ISNUMBER(SEARCH("Proficient",F484))),"Indicator not selected on indicator selection worksheet. Notify administrator that this indicator will be included.",IF((ISNUMBER(SEARCH("Basic",F484))),"Indicator not selected on indicator selection worksheet. Notify administrator that this indicator will be included.",IF((ISNUMBER(SEARCH("Needs Improvement",F484))),"Indicator not selected on indicator selection worksheet. Notify administrator that this indicator will be included.",IF((ISNUMBER(SEARCH("Unsatisfactory",F484))),"Indicator not selected on indicator selection worksheet. Notify administrator that this indicator will be included.",IF((ISNUMBER(SEARCH("Excellent",F485))),"Indicator not selected on indicator selection worksheet. Notify administrator that this indicator will be included.",IF((ISNUMBER(SEARCH("Distinguished",F485))),"Indicator not selected on indicator selection worksheet. Notify administrator that this indicator will be included.",IF((ISNUMBER(SEARCH("Proficient",F485))),"Indicator not selected on indicator selection worksheet. Notify administrator that this indicator will be included.",IF((ISNUMBER(SEARCH("Basic",F485))),"Indicator not selected on indicator selection worksheet. Notify administrator that this indicator will be included.",IF((ISNUMBER(SEARCH("Needs Improvement",F485))),"Indicator not selected on indicator selection worksheet. Notify administrator that this indicator will be included.",IF((ISNUMBER(SEARCH("Unsatisfactory",F485))),"Indicator not selected on indicator selection worksheet. Notify administrator that this indicator will be included.",IF((ISNUMBER(SEARCH("Excellent",F486))),"Indicator not selected on indicator selection worksheet. Notify administrator that this indicator will be included.",IF((ISNUMBER(SEARCH("Distinguished",F486))),"Indicator not selected on indicator selection worksheet. Notify administrator that this indicator will be included.",IF((ISNUMBER(SEARCH("Proficient",F486))),"Indicator not selected on indicator selection worksheet. Notify administrator that this indicator will be included.",IF((ISNUMBER(SEARCH("Basic",F486))),"Indicator not selected on indicator selection worksheet. Notify administrator that this indicator will be included.",IF((ISNUMBER(SEARCH("Needs Improvement",F627))),"Indicator not selected on indicator selection worksheet. Notify administrator that this indicator will be included.",IF((ISNUMBER(SEARCH("Unsatisfactory",F486))),"Indicator not selected on indicator selection worksheet. Notify administrator that this indicator will be included.",IF((ISNUMBER(SEARCH("Excellent",H484))),"Indicator not selected on indicator selection worksheet. Notify administrator that this indicator will be included.",IF((ISNUMBER(SEARCH("Distinguished",H484))),"Indicator not selected on indicator selection worksheet. Notify administrator that this indicator will be included.",IF((ISNUMBER(SEARCH("Proficient",H484))),"Indicator not selected on indicator selection worksheet. Notify administrator that this indicator will be included.",IF((ISNUMBER(SEARCH("Basic",H484))),"Indicator not selected on indicator selection worksheet. Notify administrator that this indicator will be included.",IF((ISNUMBER(SEARCH("Needs Improvement",H484))),"Indicator not selected on indicator selection worksheet. Notify administrator that this indicator will be included.",IF((ISNUMBER(SEARCH("Unsatisfactory",H484))),"Indicator not selected on indicator selection worksheet. Notify administrator that this indicator will be included.",IF((ISNUMBER(SEARCH("Excellent",H485))),"Indicator not selected on indicator selection worksheet. Notify administrator that this indicator will be included.",IF((ISNUMBER(SEARCH("Distinguished",H485))),"Indicator not selected on indicator selection worksheet. Notify administrator that this indicator will be included.",IF((ISNUMBER(SEARCH("Proficient",H485))),"Indicator not selected on indicator selection worksheet. Notify administrator that this indicator will be included.",IF((ISNUMBER(SEARCH("Basic",H485))),"Indicator not selected on indicator selection worksheet. Notify administrator that this indicator will be included.",IF((ISNUMBER(SEARCH("Needs Improvement",H485))),"Indicator not selected on indicator selection worksheet. Notify administrator that this indicator will be included.",IF((ISNUMBER(SEARCH("Unsatisfactory",H485))),"Indicator not selected on indicator selection worksheet. Notify administrator that this indicator will be included.",IF((ISNUMBER(SEARCH("Proficient",H486))),"Indicator not selected on indicator selection worksheet. Notify administrator that this indicator will be included.",IF((ISNUMBER(SEARCH("Basic",H486))),"Indicator not selected on indicator selection worksheet. Notify administrator that this indicator will be included.",IF((ISNUMBER(SEARCH("Needs Improvement",H486))),"Indicator not selected on indicator selection worksheet. Notify administrator that this indicator will be included.",IF((ISNUMBER(SEARCH("Unsatisfactory",H486))),"Indicator not selected on indicator selection worksheet. Notify administrator that this indicator will be included.",""))))))))))))))))))))))))))))))))))))))))))))))</f>
        <v/>
      </c>
    </row>
    <row r="484" spans="1:13" x14ac:dyDescent="0.5">
      <c r="C484" s="311"/>
      <c r="D484" s="80"/>
      <c r="E484" s="147" t="str">
        <f>$E$11</f>
        <v>Formal Observation 1:</v>
      </c>
      <c r="F484" s="146" t="str">
        <f>IF(B483="","",IF(ISNA(VLOOKUP(B483,Tables!$BH$2:$BM$4,6,FALSE)),"",IF(VLOOKUP(B483,Tables!$BH$2:$BM$4,6,FALSE)="Not Applicable","",VLOOKUP(B483,Tables!$BH$2:$BM$4,6,FALSE))))</f>
        <v/>
      </c>
      <c r="G484" s="148" t="s">
        <v>596</v>
      </c>
      <c r="H484" s="149" t="str">
        <f>IF(B483="","",IF(ISNA(VLOOKUP(B483,Tables!$BS$2:$BX$4,6,FALSE)),"",IF(VLOOKUP(B483,Tables!$BS$2:$BX$4,6,FALSE)="Not Applicable","",VLOOKUP(B483,Tables!$BS$2:$BX$4,6,FALSE))))</f>
        <v/>
      </c>
      <c r="I484" s="334"/>
      <c r="J484" s="335"/>
      <c r="K484" s="336"/>
      <c r="M484" s="352"/>
    </row>
    <row r="485" spans="1:13" x14ac:dyDescent="0.5">
      <c r="C485" s="311"/>
      <c r="D485" s="80"/>
      <c r="E485" s="147" t="str">
        <f>$E$12</f>
        <v>Formal Observation 2:</v>
      </c>
      <c r="F485" s="146" t="str">
        <f>IF(B483="","",IF(ISNA(VLOOKUP(B483,Tables!$BH$5:$BM$7,6,FALSE)),"",IF(VLOOKUP(B483,Tables!$BH$5:$BM$7,6,FALSE)="Not Applicable","",VLOOKUP(B483,Tables!$BH$5:$BM462,6,FALSE))))</f>
        <v/>
      </c>
      <c r="G485" s="148" t="s">
        <v>597</v>
      </c>
      <c r="H485" s="149" t="str">
        <f>IF(B483="","",IF(ISNA(VLOOKUP(B483,Tables!$BS$5:$BX$7,6,FALSE)),"",IF(VLOOKUP(B483,Tables!$BS$5:$BX$7,6,FALSE)="Not Applicable","",VLOOKUP(B483,Tables!$BS$5:$BX$7,6,FALSE))))</f>
        <v/>
      </c>
      <c r="I485" s="337"/>
      <c r="J485" s="338"/>
      <c r="K485" s="339"/>
      <c r="M485" s="352"/>
    </row>
    <row r="486" spans="1:13" x14ac:dyDescent="0.5">
      <c r="C486" s="312"/>
      <c r="D486" s="81"/>
      <c r="E486" s="147" t="str">
        <f>$E$13</f>
        <v>Formal Observation 3:</v>
      </c>
      <c r="F486" s="146" t="str">
        <f>IF(B483="","",IF(ISNA(VLOOKUP(B483,Tables!$BH$8:$BM$10,6,FALSE)),"",IF(VLOOKUP(B483,Tables!$BH$8:$BM$10,6,FALSE)="Not Applicable","",VLOOKUP(B483,Tables!$BH$8:$BM$10,6,FALSE))))</f>
        <v/>
      </c>
      <c r="G486" s="148" t="s">
        <v>594</v>
      </c>
      <c r="H486" s="149" t="str">
        <f>IF(B483="","",IF(ISNA(VLOOKUP(B483,Tables!$BS$8:$BX$10,6,FALSE)),"",IF(VLOOKUP(B483,Tables!$BS$8:$BX$10,6,FALSE)="Not Applicable","",VLOOKUP(B483,Tables!$BS$8:$BX$10,6,FALSE))))</f>
        <v/>
      </c>
      <c r="I486" s="340"/>
      <c r="J486" s="341"/>
      <c r="K486" s="342"/>
      <c r="M486" s="164"/>
    </row>
    <row r="487" spans="1:13" ht="3" customHeight="1" x14ac:dyDescent="0.5">
      <c r="C487" s="119"/>
      <c r="D487" s="120"/>
      <c r="E487" s="120"/>
      <c r="F487" s="120"/>
      <c r="G487" s="120"/>
      <c r="H487" s="120"/>
      <c r="I487" s="120"/>
      <c r="J487" s="120"/>
      <c r="K487" s="120"/>
      <c r="M487" s="73"/>
    </row>
    <row r="488" spans="1:13" ht="13.25" customHeight="1" x14ac:dyDescent="0.5">
      <c r="C488" s="316" t="s">
        <v>587</v>
      </c>
      <c r="D488" s="317"/>
      <c r="E488" s="317"/>
      <c r="F488" s="317"/>
      <c r="G488" s="317"/>
      <c r="H488" s="318"/>
      <c r="I488" s="83">
        <f>COUNTA(J438:J486)</f>
        <v>0</v>
      </c>
      <c r="J488" s="83"/>
      <c r="K488" s="83">
        <f>SUM(K438,K443,K448,K453,K458,K463,K468,K473,K478,K483)</f>
        <v>0</v>
      </c>
      <c r="M488" s="68"/>
    </row>
    <row r="489" spans="1:13" ht="13.25" customHeight="1" x14ac:dyDescent="0.5">
      <c r="C489" s="346" t="str">
        <f>CONCATENATE(C436," ","Rating Average")</f>
        <v>School Improvement Rating Average</v>
      </c>
      <c r="D489" s="346"/>
      <c r="E489" s="346"/>
      <c r="F489" s="346"/>
      <c r="G489" s="346"/>
      <c r="H489" s="346"/>
      <c r="I489" s="121">
        <f>IFERROR(K488/I488,0)</f>
        <v>0</v>
      </c>
      <c r="J489" s="333" t="str">
        <f>IF(I488="","",IF(I489=0,"",IF(I489&gt;='Eval Info &amp; Rankings'!$F$39,"Excellent",IF(I489&gt;='Eval Info &amp; Rankings'!$F$40,"Proficient",IF(I489&gt;='Eval Info &amp; Rankings'!$F$41,"Needs Improvement",IF(I489&gt;=0,"Unsatisfactory",""))))))</f>
        <v/>
      </c>
      <c r="K489" s="333"/>
      <c r="M489" s="68"/>
    </row>
    <row r="490" spans="1:13" ht="3" customHeight="1" x14ac:dyDescent="0.5">
      <c r="C490" s="119"/>
      <c r="D490" s="120"/>
      <c r="E490" s="120"/>
      <c r="F490" s="120"/>
      <c r="G490" s="120"/>
      <c r="H490" s="120"/>
      <c r="I490" s="120"/>
      <c r="J490" s="120"/>
      <c r="K490" s="120"/>
      <c r="M490" s="73"/>
    </row>
    <row r="491" spans="1:13" ht="125" customHeight="1" x14ac:dyDescent="0.5">
      <c r="C491" s="209" t="s">
        <v>850</v>
      </c>
      <c r="D491" s="208"/>
      <c r="E491" s="307" t="s">
        <v>840</v>
      </c>
      <c r="F491" s="308"/>
      <c r="G491" s="308"/>
      <c r="H491" s="308"/>
      <c r="I491" s="308"/>
      <c r="J491" s="308"/>
      <c r="K491" s="309"/>
      <c r="M491" s="68"/>
    </row>
    <row r="492" spans="1:13" ht="3" customHeight="1" x14ac:dyDescent="0.5">
      <c r="C492" s="119"/>
      <c r="D492" s="120"/>
      <c r="E492" s="120"/>
      <c r="F492" s="120"/>
      <c r="G492" s="120"/>
      <c r="H492" s="120"/>
      <c r="I492" s="120"/>
      <c r="J492" s="120"/>
      <c r="K492" s="120"/>
      <c r="M492" s="73"/>
    </row>
    <row r="493" spans="1:13" x14ac:dyDescent="0.5">
      <c r="C493" s="304" t="s">
        <v>839</v>
      </c>
      <c r="D493" s="305"/>
      <c r="E493" s="305"/>
      <c r="F493" s="305"/>
      <c r="G493" s="305"/>
      <c r="H493" s="305"/>
      <c r="I493" s="305"/>
      <c r="J493" s="305"/>
      <c r="K493" s="306"/>
    </row>
    <row r="494" spans="1:13" ht="39" x14ac:dyDescent="0.45">
      <c r="H494" s="85" t="s">
        <v>622</v>
      </c>
      <c r="I494" s="85" t="s">
        <v>620</v>
      </c>
      <c r="J494" s="85" t="s">
        <v>621</v>
      </c>
      <c r="K494" s="85" t="s">
        <v>589</v>
      </c>
      <c r="M494" s="68"/>
    </row>
    <row r="495" spans="1:13" ht="40.25" customHeight="1" x14ac:dyDescent="0.5">
      <c r="C495" s="348" t="str">
        <f>CONCATENATE("I. ",C45)</f>
        <v>I. Mission, Vision, and Core Values Total</v>
      </c>
      <c r="D495" s="348"/>
      <c r="E495" s="348"/>
      <c r="F495" s="348"/>
      <c r="G495" s="348"/>
      <c r="H495" s="86" t="str">
        <f>IF(J46="","",J46)</f>
        <v/>
      </c>
      <c r="I495" s="58">
        <f>I45</f>
        <v>0</v>
      </c>
      <c r="J495" s="86" t="str">
        <f>IF(H495="","",I46)</f>
        <v/>
      </c>
      <c r="K495" s="58" t="str">
        <f>IF(H495="","",K45)</f>
        <v/>
      </c>
      <c r="M495" s="69" t="str">
        <f t="shared" ref="M495:M504" si="8">IF(K495="","",IF(H495="Distinguished","",IF(H495="Excellent","",IF(H495="Proficient","",IF(H495="Basic","",IF(H495="Needs Improvement","",IF(H495="Unsatisfactory","",IF(I495&gt;0,"Go up to this standard and select rating(s) for indicator(s) included in evaluation.",""))))))))</f>
        <v/>
      </c>
    </row>
    <row r="496" spans="1:13" ht="40.25" customHeight="1" x14ac:dyDescent="0.5">
      <c r="C496" s="348" t="str">
        <f>CONCATENATE("II. ",C82)</f>
        <v>II. Ethics and Professional Norms Total</v>
      </c>
      <c r="D496" s="348"/>
      <c r="E496" s="348"/>
      <c r="F496" s="348"/>
      <c r="G496" s="348"/>
      <c r="H496" s="86" t="str">
        <f>IF(J83="","",J83)</f>
        <v/>
      </c>
      <c r="I496" s="58">
        <f>I82</f>
        <v>0</v>
      </c>
      <c r="J496" s="86" t="str">
        <f>IF(H496="","",I83)</f>
        <v/>
      </c>
      <c r="K496" s="58" t="str">
        <f>IF(H496="","",K82)</f>
        <v/>
      </c>
      <c r="M496" s="69" t="str">
        <f t="shared" si="8"/>
        <v/>
      </c>
    </row>
    <row r="497" spans="3:13" ht="40.25" customHeight="1" x14ac:dyDescent="0.5">
      <c r="C497" s="348" t="str">
        <f>CONCATENATE("III. ",C129)</f>
        <v>III. Equity and Cultural Responsiveness Total</v>
      </c>
      <c r="D497" s="348"/>
      <c r="E497" s="348"/>
      <c r="F497" s="348"/>
      <c r="G497" s="348"/>
      <c r="H497" s="86" t="str">
        <f>IF(J130="","",J130)</f>
        <v/>
      </c>
      <c r="I497" s="58">
        <f>I129</f>
        <v>0</v>
      </c>
      <c r="J497" s="86" t="str">
        <f>IF(H497="","",I130)</f>
        <v/>
      </c>
      <c r="K497" s="58" t="str">
        <f>IF(H497="","",K129)</f>
        <v/>
      </c>
      <c r="M497" s="69" t="str">
        <f t="shared" si="8"/>
        <v/>
      </c>
    </row>
    <row r="498" spans="3:13" ht="40.25" customHeight="1" x14ac:dyDescent="0.5">
      <c r="C498" s="348" t="str">
        <f>CONCATENATE("IV. ",C171)</f>
        <v>IV. Curriculum, Instruction, and Assessment Total</v>
      </c>
      <c r="D498" s="348"/>
      <c r="E498" s="348"/>
      <c r="F498" s="348"/>
      <c r="G498" s="348"/>
      <c r="H498" s="86" t="str">
        <f>IF(J172="","",J172)</f>
        <v/>
      </c>
      <c r="I498" s="58">
        <f>I171</f>
        <v>0</v>
      </c>
      <c r="J498" s="86" t="str">
        <f>IF(H498="","",I172)</f>
        <v/>
      </c>
      <c r="K498" s="58" t="str">
        <f>IF(H498="","",K171)</f>
        <v/>
      </c>
      <c r="M498" s="69" t="str">
        <f t="shared" si="8"/>
        <v/>
      </c>
    </row>
    <row r="499" spans="3:13" ht="40.25" customHeight="1" x14ac:dyDescent="0.5">
      <c r="C499" s="348" t="str">
        <f>CONCATENATE("V. ",C208)</f>
        <v>V. Community of Care and Support for Students Total</v>
      </c>
      <c r="D499" s="348"/>
      <c r="E499" s="348"/>
      <c r="F499" s="348"/>
      <c r="G499" s="348"/>
      <c r="H499" s="86" t="str">
        <f>IF(J209="","",J209)</f>
        <v/>
      </c>
      <c r="I499" s="58">
        <f>I208</f>
        <v>0</v>
      </c>
      <c r="J499" s="86" t="str">
        <f>IF(H499="","",I209)</f>
        <v/>
      </c>
      <c r="K499" s="58" t="str">
        <f>IF(H499="","",K208)</f>
        <v/>
      </c>
      <c r="M499" s="69" t="str">
        <f t="shared" si="8"/>
        <v/>
      </c>
    </row>
    <row r="500" spans="3:13" ht="40.25" customHeight="1" x14ac:dyDescent="0.5">
      <c r="C500" s="348" t="str">
        <f>CONCATENATE("VI. ",C260)</f>
        <v>VI. Professional Capacity of School Personnel Total</v>
      </c>
      <c r="D500" s="348"/>
      <c r="E500" s="348"/>
      <c r="F500" s="348"/>
      <c r="G500" s="348"/>
      <c r="H500" s="86" t="str">
        <f>IF(J261="","",J261)</f>
        <v/>
      </c>
      <c r="I500" s="58">
        <f>I260</f>
        <v>0</v>
      </c>
      <c r="J500" s="86" t="str">
        <f>IF(H500="","",I261)</f>
        <v/>
      </c>
      <c r="K500" s="58" t="str">
        <f>IF(H500="","",K260)</f>
        <v/>
      </c>
      <c r="M500" s="69" t="str">
        <f t="shared" si="8"/>
        <v/>
      </c>
    </row>
    <row r="501" spans="3:13" ht="40.25" customHeight="1" x14ac:dyDescent="0.5">
      <c r="C501" s="348" t="str">
        <f>CONCATENATE("VII. ",C307)</f>
        <v>VII. Professional Community for Teachers and Staff Total</v>
      </c>
      <c r="D501" s="348"/>
      <c r="E501" s="348"/>
      <c r="F501" s="348"/>
      <c r="G501" s="348"/>
      <c r="H501" s="86" t="str">
        <f>IF(J308="","",J308)</f>
        <v/>
      </c>
      <c r="I501" s="58">
        <f>I307</f>
        <v>0</v>
      </c>
      <c r="J501" s="86" t="str">
        <f>IF(H501="","",I308)</f>
        <v/>
      </c>
      <c r="K501" s="58" t="str">
        <f>IF(H501="","",K307)</f>
        <v/>
      </c>
      <c r="M501" s="69" t="str">
        <f t="shared" si="8"/>
        <v/>
      </c>
    </row>
    <row r="502" spans="3:13" ht="40.25" customHeight="1" x14ac:dyDescent="0.5">
      <c r="C502" s="348" t="str">
        <f>CONCATENATE("VIII. ",C364)</f>
        <v>VIII. Meaningful Engagement of Families and Community Total</v>
      </c>
      <c r="D502" s="348"/>
      <c r="E502" s="348"/>
      <c r="F502" s="348"/>
      <c r="G502" s="348"/>
      <c r="H502" s="86" t="str">
        <f>IF(J365="","",J365)</f>
        <v/>
      </c>
      <c r="I502" s="58">
        <f>I364</f>
        <v>0</v>
      </c>
      <c r="J502" s="86" t="str">
        <f>IF(H502="","",I365)</f>
        <v/>
      </c>
      <c r="K502" s="58" t="str">
        <f>IF(H502="","",K364)</f>
        <v/>
      </c>
      <c r="M502" s="69" t="str">
        <f t="shared" si="8"/>
        <v/>
      </c>
    </row>
    <row r="503" spans="3:13" ht="40.25" customHeight="1" x14ac:dyDescent="0.5">
      <c r="C503" s="348" t="str">
        <f>CONCATENATE("IX. ",C431)</f>
        <v>IX. Operations and Management Total</v>
      </c>
      <c r="D503" s="348"/>
      <c r="E503" s="348"/>
      <c r="F503" s="348"/>
      <c r="G503" s="348"/>
      <c r="H503" s="86" t="str">
        <f>IF(J432="","",J432)</f>
        <v/>
      </c>
      <c r="I503" s="58">
        <f>I431</f>
        <v>0</v>
      </c>
      <c r="J503" s="86" t="str">
        <f>IF(H503="","",I432)</f>
        <v/>
      </c>
      <c r="K503" s="58" t="str">
        <f>IF(H503="","",K431)</f>
        <v/>
      </c>
      <c r="M503" s="69" t="str">
        <f t="shared" si="8"/>
        <v/>
      </c>
    </row>
    <row r="504" spans="3:13" ht="40.25" customHeight="1" x14ac:dyDescent="0.5">
      <c r="C504" s="348" t="str">
        <f>CONCATENATE("X. ",C488)</f>
        <v>X. School Improvement Total</v>
      </c>
      <c r="D504" s="348"/>
      <c r="E504" s="348"/>
      <c r="F504" s="348"/>
      <c r="G504" s="348"/>
      <c r="H504" s="86" t="str">
        <f>IF(J489="","",J489)</f>
        <v/>
      </c>
      <c r="I504" s="58">
        <f>I488</f>
        <v>0</v>
      </c>
      <c r="J504" s="86" t="str">
        <f>IF(H504="","",I489)</f>
        <v/>
      </c>
      <c r="K504" s="58" t="str">
        <f>IF(H504="","",K488)</f>
        <v/>
      </c>
      <c r="M504" s="69" t="str">
        <f t="shared" si="8"/>
        <v/>
      </c>
    </row>
    <row r="505" spans="3:13" ht="20.2" customHeight="1" x14ac:dyDescent="0.5">
      <c r="C505" s="347" t="s">
        <v>623</v>
      </c>
      <c r="D505" s="347"/>
      <c r="E505" s="347"/>
      <c r="F505" s="347"/>
      <c r="G505" s="347"/>
      <c r="H505" s="87"/>
      <c r="I505" s="87">
        <f>SUM(I495:I504)</f>
        <v>0</v>
      </c>
      <c r="J505" s="88">
        <f>IFERROR(K505/I505,0)</f>
        <v>0</v>
      </c>
      <c r="K505" s="87">
        <f>SUM(K495:K504)</f>
        <v>0</v>
      </c>
      <c r="M505" s="68"/>
    </row>
    <row r="506" spans="3:13" ht="20.2" customHeight="1" x14ac:dyDescent="0.5">
      <c r="C506" s="347" t="s">
        <v>624</v>
      </c>
      <c r="D506" s="347"/>
      <c r="E506" s="347"/>
      <c r="F506" s="347"/>
      <c r="G506" s="347"/>
      <c r="H506" s="349" t="str">
        <f>IF(J505="","",IF(J505=0,"",IF(AND(H495="",I495&gt;0),"",IF(AND(H496="",I496&gt;0),"",IF(AND(H497="",I497&gt;0),"",IF(AND(H498="",I498&gt;0),"",IF(AND(H499="",I499&gt;0),"",IF(AND(H500="",I500&gt;0),"",IF(AND(H501="",I501&gt;0),"",IF(AND(H502="",I502&gt;0),"",IF(AND(H503="",I503&gt;0),"",IF(AND(H504="",I504&gt;0),"",IF(J505&gt;='Eval Info &amp; Rankings'!$F$39,"Distinguished",IF(J505&gt;='Eval Info &amp; Rankings'!$F$39,"Excellent",IF(J505&gt;='Eval Info &amp; Rankings'!$F$40,"Proficient",IF(J505&gt;='Eval Info &amp; Rankings'!$D$40,"Basic",IF(J505&gt;='Eval Info &amp; Rankings'!$F$39,"Needs Improvement",IF(J505&gt;=0,"Unsatisfactory",""))))))))))))))))))</f>
        <v/>
      </c>
      <c r="I506" s="350"/>
      <c r="J506" s="350"/>
      <c r="K506" s="351"/>
      <c r="M506" s="68"/>
    </row>
    <row r="507" spans="3:13" x14ac:dyDescent="0.5">
      <c r="M507" s="68"/>
    </row>
    <row r="510" spans="3:13" x14ac:dyDescent="0.5"/>
    <row r="511" spans="3:13" x14ac:dyDescent="0.5"/>
  </sheetData>
  <sheetProtection algorithmName="SHA-512" hashValue="bdFFjzgLuu7qBsoYWT1ANigKPLE6zUrCeO7S9U55dzitDPrp+nwIIjGlK4HVYs8h6xzbDfkJzp7aCyRRDcLrsA==" saltValue="0hFi/T1RteBc7PX4XLeIYw==" spinCount="100000" sheet="1"/>
  <mergeCells count="417">
    <mergeCell ref="E9:H9"/>
    <mergeCell ref="E51:H51"/>
    <mergeCell ref="E88:H88"/>
    <mergeCell ref="E437:H437"/>
    <mergeCell ref="E370:H370"/>
    <mergeCell ref="E313:H313"/>
    <mergeCell ref="E266:H266"/>
    <mergeCell ref="E214:H214"/>
    <mergeCell ref="E177:H177"/>
    <mergeCell ref="E135:H135"/>
    <mergeCell ref="E287:H287"/>
    <mergeCell ref="E329:H329"/>
    <mergeCell ref="E245:H245"/>
    <mergeCell ref="E156:H156"/>
    <mergeCell ref="E225:H225"/>
    <mergeCell ref="E250:H250"/>
    <mergeCell ref="E255:H255"/>
    <mergeCell ref="E282:H282"/>
    <mergeCell ref="E89:H89"/>
    <mergeCell ref="E114:H114"/>
    <mergeCell ref="E57:H57"/>
    <mergeCell ref="E161:H161"/>
    <mergeCell ref="E151:H151"/>
    <mergeCell ref="C4:K4"/>
    <mergeCell ref="C5:C6"/>
    <mergeCell ref="I5:K6"/>
    <mergeCell ref="M478:M480"/>
    <mergeCell ref="M483:M485"/>
    <mergeCell ref="M10:M12"/>
    <mergeCell ref="M15:M17"/>
    <mergeCell ref="M20:M22"/>
    <mergeCell ref="M25:M27"/>
    <mergeCell ref="M30:M32"/>
    <mergeCell ref="M35:M37"/>
    <mergeCell ref="M40:M42"/>
    <mergeCell ref="M52:M54"/>
    <mergeCell ref="M57:M59"/>
    <mergeCell ref="M62:M64"/>
    <mergeCell ref="M67:M69"/>
    <mergeCell ref="M72:M74"/>
    <mergeCell ref="M77:M79"/>
    <mergeCell ref="M89:M91"/>
    <mergeCell ref="M94:M96"/>
    <mergeCell ref="M99:M101"/>
    <mergeCell ref="M104:M106"/>
    <mergeCell ref="M109:M111"/>
    <mergeCell ref="M114:M116"/>
    <mergeCell ref="M119:M121"/>
    <mergeCell ref="M124:M126"/>
    <mergeCell ref="M136:M138"/>
    <mergeCell ref="M426:M428"/>
    <mergeCell ref="M438:M440"/>
    <mergeCell ref="M443:M445"/>
    <mergeCell ref="M448:M450"/>
    <mergeCell ref="M453:M455"/>
    <mergeCell ref="M458:M460"/>
    <mergeCell ref="M277:M279"/>
    <mergeCell ref="M282:M284"/>
    <mergeCell ref="M287:M289"/>
    <mergeCell ref="M292:M294"/>
    <mergeCell ref="M297:M299"/>
    <mergeCell ref="M302:M304"/>
    <mergeCell ref="M314:M316"/>
    <mergeCell ref="M319:M321"/>
    <mergeCell ref="M324:M326"/>
    <mergeCell ref="M225:M227"/>
    <mergeCell ref="M230:M232"/>
    <mergeCell ref="M235:M237"/>
    <mergeCell ref="M240:M242"/>
    <mergeCell ref="M245:M247"/>
    <mergeCell ref="M250:M252"/>
    <mergeCell ref="M329:M331"/>
    <mergeCell ref="M334:M336"/>
    <mergeCell ref="M339:M341"/>
    <mergeCell ref="M344:M346"/>
    <mergeCell ref="M349:M351"/>
    <mergeCell ref="M354:M356"/>
    <mergeCell ref="M359:M361"/>
    <mergeCell ref="M371:M373"/>
    <mergeCell ref="M376:M378"/>
    <mergeCell ref="M473:M475"/>
    <mergeCell ref="M381:M383"/>
    <mergeCell ref="M386:M388"/>
    <mergeCell ref="M391:M393"/>
    <mergeCell ref="M396:M398"/>
    <mergeCell ref="M401:M403"/>
    <mergeCell ref="M406:M408"/>
    <mergeCell ref="M411:M413"/>
    <mergeCell ref="M416:M418"/>
    <mergeCell ref="M421:M423"/>
    <mergeCell ref="M463:M465"/>
    <mergeCell ref="M468:M470"/>
    <mergeCell ref="M255:M257"/>
    <mergeCell ref="M267:M269"/>
    <mergeCell ref="M272:M274"/>
    <mergeCell ref="M166:M168"/>
    <mergeCell ref="M178:M180"/>
    <mergeCell ref="M183:M185"/>
    <mergeCell ref="M188:M190"/>
    <mergeCell ref="M193:M195"/>
    <mergeCell ref="M198:M200"/>
    <mergeCell ref="M203:M205"/>
    <mergeCell ref="M215:M217"/>
    <mergeCell ref="M220:M222"/>
    <mergeCell ref="M141:M143"/>
    <mergeCell ref="M146:M148"/>
    <mergeCell ref="M151:M153"/>
    <mergeCell ref="M156:M158"/>
    <mergeCell ref="M161:M163"/>
    <mergeCell ref="I449:K451"/>
    <mergeCell ref="I454:K456"/>
    <mergeCell ref="I459:K461"/>
    <mergeCell ref="I464:K466"/>
    <mergeCell ref="I417:K419"/>
    <mergeCell ref="I422:K424"/>
    <mergeCell ref="I427:K429"/>
    <mergeCell ref="I439:K441"/>
    <mergeCell ref="I444:K446"/>
    <mergeCell ref="J432:K432"/>
    <mergeCell ref="I298:K300"/>
    <mergeCell ref="I303:K305"/>
    <mergeCell ref="I320:K322"/>
    <mergeCell ref="I325:K327"/>
    <mergeCell ref="I315:K317"/>
    <mergeCell ref="I330:K332"/>
    <mergeCell ref="I372:K374"/>
    <mergeCell ref="I377:K379"/>
    <mergeCell ref="I382:K384"/>
    <mergeCell ref="J489:K489"/>
    <mergeCell ref="C436:K436"/>
    <mergeCell ref="C369:K369"/>
    <mergeCell ref="C312:K312"/>
    <mergeCell ref="C265:K265"/>
    <mergeCell ref="C213:K213"/>
    <mergeCell ref="C176:K176"/>
    <mergeCell ref="C134:K134"/>
    <mergeCell ref="C87:K87"/>
    <mergeCell ref="I469:K471"/>
    <mergeCell ref="I474:K476"/>
    <mergeCell ref="I479:K481"/>
    <mergeCell ref="I484:K486"/>
    <mergeCell ref="J130:K130"/>
    <mergeCell ref="J172:K172"/>
    <mergeCell ref="J209:K209"/>
    <mergeCell ref="J261:K261"/>
    <mergeCell ref="I397:K399"/>
    <mergeCell ref="I402:K404"/>
    <mergeCell ref="I407:K409"/>
    <mergeCell ref="I412:K414"/>
    <mergeCell ref="J308:K308"/>
    <mergeCell ref="J365:K365"/>
    <mergeCell ref="I335:K337"/>
    <mergeCell ref="I340:K342"/>
    <mergeCell ref="I345:K347"/>
    <mergeCell ref="I350:K352"/>
    <mergeCell ref="I355:K357"/>
    <mergeCell ref="I360:K362"/>
    <mergeCell ref="I246:K248"/>
    <mergeCell ref="I251:K253"/>
    <mergeCell ref="I256:K258"/>
    <mergeCell ref="I268:K270"/>
    <mergeCell ref="I273:K275"/>
    <mergeCell ref="I278:K280"/>
    <mergeCell ref="I283:K285"/>
    <mergeCell ref="I288:K290"/>
    <mergeCell ref="I293:K295"/>
    <mergeCell ref="I157:K159"/>
    <mergeCell ref="I162:K164"/>
    <mergeCell ref="I167:K169"/>
    <mergeCell ref="I179:K181"/>
    <mergeCell ref="I184:K186"/>
    <mergeCell ref="I189:K191"/>
    <mergeCell ref="I231:K233"/>
    <mergeCell ref="I236:K238"/>
    <mergeCell ref="I241:K243"/>
    <mergeCell ref="H506:K506"/>
    <mergeCell ref="I11:K13"/>
    <mergeCell ref="I16:K18"/>
    <mergeCell ref="I21:K23"/>
    <mergeCell ref="I26:K28"/>
    <mergeCell ref="I31:K33"/>
    <mergeCell ref="I36:K38"/>
    <mergeCell ref="I41:K43"/>
    <mergeCell ref="I53:K55"/>
    <mergeCell ref="I58:K60"/>
    <mergeCell ref="I63:K65"/>
    <mergeCell ref="I68:K70"/>
    <mergeCell ref="I73:K75"/>
    <mergeCell ref="I78:K80"/>
    <mergeCell ref="I90:K92"/>
    <mergeCell ref="I95:K97"/>
    <mergeCell ref="I100:K102"/>
    <mergeCell ref="I105:K107"/>
    <mergeCell ref="I110:K112"/>
    <mergeCell ref="I115:K117"/>
    <mergeCell ref="I120:K122"/>
    <mergeCell ref="I142:K144"/>
    <mergeCell ref="I147:K149"/>
    <mergeCell ref="I152:K154"/>
    <mergeCell ref="C344:C347"/>
    <mergeCell ref="C349:C352"/>
    <mergeCell ref="C499:G499"/>
    <mergeCell ref="E334:H334"/>
    <mergeCell ref="C302:C305"/>
    <mergeCell ref="E339:H339"/>
    <mergeCell ref="C334:C337"/>
    <mergeCell ref="C339:C342"/>
    <mergeCell ref="C329:C332"/>
    <mergeCell ref="C386:C389"/>
    <mergeCell ref="C376:C379"/>
    <mergeCell ref="C381:C384"/>
    <mergeCell ref="C401:C404"/>
    <mergeCell ref="E468:H468"/>
    <mergeCell ref="E411:H411"/>
    <mergeCell ref="E416:H416"/>
    <mergeCell ref="E421:H421"/>
    <mergeCell ref="E426:H426"/>
    <mergeCell ref="C416:C419"/>
    <mergeCell ref="C421:C424"/>
    <mergeCell ref="C426:C429"/>
    <mergeCell ref="E438:H438"/>
    <mergeCell ref="E443:H443"/>
    <mergeCell ref="E324:H324"/>
    <mergeCell ref="C506:G506"/>
    <mergeCell ref="C505:G505"/>
    <mergeCell ref="C2:F2"/>
    <mergeCell ref="C3:F3"/>
    <mergeCell ref="C489:H489"/>
    <mergeCell ref="C432:H432"/>
    <mergeCell ref="C365:H365"/>
    <mergeCell ref="C308:H308"/>
    <mergeCell ref="C261:H261"/>
    <mergeCell ref="C500:G500"/>
    <mergeCell ref="C501:G501"/>
    <mergeCell ref="C502:G502"/>
    <mergeCell ref="C503:G503"/>
    <mergeCell ref="C504:G504"/>
    <mergeCell ref="C495:G495"/>
    <mergeCell ref="C496:G496"/>
    <mergeCell ref="C497:G497"/>
    <mergeCell ref="C498:G498"/>
    <mergeCell ref="C364:H364"/>
    <mergeCell ref="C307:H307"/>
    <mergeCell ref="C324:C327"/>
    <mergeCell ref="E220:H220"/>
    <mergeCell ref="E235:H235"/>
    <mergeCell ref="E240:H240"/>
    <mergeCell ref="C406:C409"/>
    <mergeCell ref="C282:C285"/>
    <mergeCell ref="C208:H208"/>
    <mergeCell ref="C171:H171"/>
    <mergeCell ref="C209:H209"/>
    <mergeCell ref="C193:C196"/>
    <mergeCell ref="C215:C218"/>
    <mergeCell ref="E178:H178"/>
    <mergeCell ref="E183:H183"/>
    <mergeCell ref="E188:H188"/>
    <mergeCell ref="E193:H193"/>
    <mergeCell ref="E381:H381"/>
    <mergeCell ref="E386:H386"/>
    <mergeCell ref="E230:H230"/>
    <mergeCell ref="C225:C228"/>
    <mergeCell ref="C203:C206"/>
    <mergeCell ref="E203:H203"/>
    <mergeCell ref="E297:H297"/>
    <mergeCell ref="E302:H302"/>
    <mergeCell ref="E401:H401"/>
    <mergeCell ref="E406:H406"/>
    <mergeCell ref="E371:H371"/>
    <mergeCell ref="E376:H376"/>
    <mergeCell ref="E215:H215"/>
    <mergeCell ref="I125:K127"/>
    <mergeCell ref="I137:K139"/>
    <mergeCell ref="C463:C466"/>
    <mergeCell ref="C411:C414"/>
    <mergeCell ref="C371:C374"/>
    <mergeCell ref="E391:H391"/>
    <mergeCell ref="E396:H396"/>
    <mergeCell ref="E198:H198"/>
    <mergeCell ref="I194:K196"/>
    <mergeCell ref="I199:K201"/>
    <mergeCell ref="I204:K206"/>
    <mergeCell ref="I216:K218"/>
    <mergeCell ref="I221:K223"/>
    <mergeCell ref="I226:K228"/>
    <mergeCell ref="C391:C394"/>
    <mergeCell ref="C396:C399"/>
    <mergeCell ref="C354:C357"/>
    <mergeCell ref="C359:C362"/>
    <mergeCell ref="E463:H463"/>
    <mergeCell ref="C146:C149"/>
    <mergeCell ref="C151:C154"/>
    <mergeCell ref="C141:C144"/>
    <mergeCell ref="C172:H172"/>
    <mergeCell ref="E141:H141"/>
    <mergeCell ref="C297:C300"/>
    <mergeCell ref="E267:H267"/>
    <mergeCell ref="E272:H272"/>
    <mergeCell ref="E277:H277"/>
    <mergeCell ref="C267:C270"/>
    <mergeCell ref="C272:C275"/>
    <mergeCell ref="C250:C253"/>
    <mergeCell ref="C255:C258"/>
    <mergeCell ref="C260:H260"/>
    <mergeCell ref="C292:C295"/>
    <mergeCell ref="C287:C290"/>
    <mergeCell ref="C277:C280"/>
    <mergeCell ref="E292:H292"/>
    <mergeCell ref="C235:C238"/>
    <mergeCell ref="C178:C181"/>
    <mergeCell ref="C188:C191"/>
    <mergeCell ref="C198:C201"/>
    <mergeCell ref="C183:C186"/>
    <mergeCell ref="C240:C243"/>
    <mergeCell ref="C245:C248"/>
    <mergeCell ref="C220:C223"/>
    <mergeCell ref="C230:C233"/>
    <mergeCell ref="C488:H488"/>
    <mergeCell ref="C431:H431"/>
    <mergeCell ref="C438:C441"/>
    <mergeCell ref="E473:H473"/>
    <mergeCell ref="E478:H478"/>
    <mergeCell ref="E483:H483"/>
    <mergeCell ref="C468:C471"/>
    <mergeCell ref="C473:C476"/>
    <mergeCell ref="C478:C481"/>
    <mergeCell ref="C483:C486"/>
    <mergeCell ref="C443:C446"/>
    <mergeCell ref="C458:C461"/>
    <mergeCell ref="C448:C451"/>
    <mergeCell ref="C453:C456"/>
    <mergeCell ref="E448:H448"/>
    <mergeCell ref="E453:H453"/>
    <mergeCell ref="E458:H458"/>
    <mergeCell ref="C156:C159"/>
    <mergeCell ref="C161:C164"/>
    <mergeCell ref="C166:C169"/>
    <mergeCell ref="C136:C139"/>
    <mergeCell ref="C119:C122"/>
    <mergeCell ref="C124:C127"/>
    <mergeCell ref="E119:H119"/>
    <mergeCell ref="E124:H124"/>
    <mergeCell ref="E136:H136"/>
    <mergeCell ref="C130:H130"/>
    <mergeCell ref="E146:H146"/>
    <mergeCell ref="G1:H1"/>
    <mergeCell ref="I387:K389"/>
    <mergeCell ref="I392:K394"/>
    <mergeCell ref="C114:C117"/>
    <mergeCell ref="C10:C13"/>
    <mergeCell ref="C82:H82"/>
    <mergeCell ref="C15:C18"/>
    <mergeCell ref="C20:C23"/>
    <mergeCell ref="C25:C28"/>
    <mergeCell ref="C30:C33"/>
    <mergeCell ref="E77:H77"/>
    <mergeCell ref="E72:H72"/>
    <mergeCell ref="E67:H67"/>
    <mergeCell ref="E94:H94"/>
    <mergeCell ref="E99:H99"/>
    <mergeCell ref="E104:H104"/>
    <mergeCell ref="E109:H109"/>
    <mergeCell ref="C67:C70"/>
    <mergeCell ref="C72:C75"/>
    <mergeCell ref="C46:H46"/>
    <mergeCell ref="C45:H45"/>
    <mergeCell ref="C57:C60"/>
    <mergeCell ref="C62:C65"/>
    <mergeCell ref="E52:H52"/>
    <mergeCell ref="L5:N6"/>
    <mergeCell ref="G2:H2"/>
    <mergeCell ref="G3:H3"/>
    <mergeCell ref="I1:K3"/>
    <mergeCell ref="C35:C38"/>
    <mergeCell ref="C40:C43"/>
    <mergeCell ref="C77:C80"/>
    <mergeCell ref="C104:C107"/>
    <mergeCell ref="C109:C112"/>
    <mergeCell ref="C1:F1"/>
    <mergeCell ref="E10:H10"/>
    <mergeCell ref="E15:H15"/>
    <mergeCell ref="E20:H20"/>
    <mergeCell ref="E25:H25"/>
    <mergeCell ref="E30:H30"/>
    <mergeCell ref="E35:H35"/>
    <mergeCell ref="E40:H40"/>
    <mergeCell ref="C52:C55"/>
    <mergeCell ref="E62:H62"/>
    <mergeCell ref="C83:H83"/>
    <mergeCell ref="C50:K50"/>
    <mergeCell ref="C8:K8"/>
    <mergeCell ref="J46:K46"/>
    <mergeCell ref="J83:K83"/>
    <mergeCell ref="C493:K493"/>
    <mergeCell ref="E263:K263"/>
    <mergeCell ref="E48:K48"/>
    <mergeCell ref="E85:K85"/>
    <mergeCell ref="E132:K132"/>
    <mergeCell ref="E174:K174"/>
    <mergeCell ref="E211:K211"/>
    <mergeCell ref="E310:K310"/>
    <mergeCell ref="E367:K367"/>
    <mergeCell ref="E434:K434"/>
    <mergeCell ref="E491:K491"/>
    <mergeCell ref="C319:C322"/>
    <mergeCell ref="C314:C317"/>
    <mergeCell ref="E349:H349"/>
    <mergeCell ref="E354:H354"/>
    <mergeCell ref="E359:H359"/>
    <mergeCell ref="E344:H344"/>
    <mergeCell ref="E314:H314"/>
    <mergeCell ref="E319:H319"/>
    <mergeCell ref="C89:C92"/>
    <mergeCell ref="C94:C97"/>
    <mergeCell ref="C99:C102"/>
    <mergeCell ref="C129:H129"/>
    <mergeCell ref="E166:H166"/>
  </mergeCells>
  <conditionalFormatting sqref="M508:M1048576 J507:J1048576 M493 J495 M10 J487 M487 J45">
    <cfRule type="containsText" dxfId="3525" priority="13030" operator="containsText" text="Not Applicable">
      <formula>NOT(ISERROR(SEARCH("Not Applicable",J10)))</formula>
    </cfRule>
  </conditionalFormatting>
  <conditionalFormatting sqref="K507:K1048576 K487 K45 K10">
    <cfRule type="containsText" dxfId="3524" priority="13501" operator="containsText" text="NA">
      <formula>NOT(ISERROR(SEARCH("NA",K10)))</formula>
    </cfRule>
  </conditionalFormatting>
  <conditionalFormatting sqref="J496:K504 I495:I505 K505 I507:I1048576 I487 I45 I10:I11">
    <cfRule type="containsText" dxfId="3523" priority="13498" operator="containsText" text="No">
      <formula>NOT(ISERROR(SEARCH("No",I10)))</formula>
    </cfRule>
    <cfRule type="containsText" dxfId="3522" priority="13499" operator="containsText" text="Yes">
      <formula>NOT(ISERROR(SEARCH("Yes",I10)))</formula>
    </cfRule>
  </conditionalFormatting>
  <conditionalFormatting sqref="K495">
    <cfRule type="containsText" dxfId="3521" priority="13496" operator="containsText" text="No">
      <formula>NOT(ISERROR(SEARCH("No",K495)))</formula>
    </cfRule>
    <cfRule type="containsText" dxfId="3520" priority="13497" operator="containsText" text="Yes">
      <formula>NOT(ISERROR(SEARCH("Yes",K495)))</formula>
    </cfRule>
  </conditionalFormatting>
  <conditionalFormatting sqref="J505">
    <cfRule type="containsText" dxfId="3519" priority="13439" operator="containsText" text="NA">
      <formula>NOT(ISERROR(SEARCH("NA",J505)))</formula>
    </cfRule>
  </conditionalFormatting>
  <conditionalFormatting sqref="H505">
    <cfRule type="containsText" dxfId="3518" priority="13437" operator="containsText" text="No">
      <formula>NOT(ISERROR(SEARCH("No",H505)))</formula>
    </cfRule>
    <cfRule type="containsText" dxfId="3517" priority="13438" operator="containsText" text="Yes">
      <formula>NOT(ISERROR(SEARCH("Yes",H505)))</formula>
    </cfRule>
  </conditionalFormatting>
  <conditionalFormatting sqref="H495">
    <cfRule type="expression" dxfId="3516" priority="11111">
      <formula>$I$495&gt;0</formula>
    </cfRule>
    <cfRule type="containsText" dxfId="3515" priority="13444" operator="containsText" text="Not Applicable">
      <formula>NOT(ISERROR(SEARCH("Not Applicable",H495)))</formula>
    </cfRule>
  </conditionalFormatting>
  <conditionalFormatting sqref="H494:K494">
    <cfRule type="containsText" dxfId="3514" priority="13440" operator="containsText" text="No">
      <formula>NOT(ISERROR(SEARCH("No",H494)))</formula>
    </cfRule>
    <cfRule type="containsText" dxfId="3513" priority="13441" operator="containsText" text="Yes">
      <formula>NOT(ISERROR(SEARCH("Yes",H494)))</formula>
    </cfRule>
  </conditionalFormatting>
  <conditionalFormatting sqref="I15">
    <cfRule type="containsText" dxfId="3512" priority="13398" operator="containsText" text="No">
      <formula>NOT(ISERROR(SEARCH("No",I15)))</formula>
    </cfRule>
    <cfRule type="containsText" dxfId="3511" priority="13399" operator="containsText" text="Yes">
      <formula>NOT(ISERROR(SEARCH("Yes",I15)))</formula>
    </cfRule>
  </conditionalFormatting>
  <conditionalFormatting sqref="I20">
    <cfRule type="containsText" dxfId="3510" priority="13394" operator="containsText" text="No">
      <formula>NOT(ISERROR(SEARCH("No",I20)))</formula>
    </cfRule>
    <cfRule type="containsText" dxfId="3509" priority="13395" operator="containsText" text="Yes">
      <formula>NOT(ISERROR(SEARCH("Yes",I20)))</formula>
    </cfRule>
  </conditionalFormatting>
  <conditionalFormatting sqref="I25">
    <cfRule type="containsText" dxfId="3508" priority="13390" operator="containsText" text="No">
      <formula>NOT(ISERROR(SEARCH("No",I25)))</formula>
    </cfRule>
    <cfRule type="containsText" dxfId="3507" priority="13391" operator="containsText" text="Yes">
      <formula>NOT(ISERROR(SEARCH("Yes",I25)))</formula>
    </cfRule>
  </conditionalFormatting>
  <conditionalFormatting sqref="I30">
    <cfRule type="containsText" dxfId="3506" priority="13386" operator="containsText" text="No">
      <formula>NOT(ISERROR(SEARCH("No",I30)))</formula>
    </cfRule>
    <cfRule type="containsText" dxfId="3505" priority="13387" operator="containsText" text="Yes">
      <formula>NOT(ISERROR(SEARCH("Yes",I30)))</formula>
    </cfRule>
  </conditionalFormatting>
  <conditionalFormatting sqref="I35">
    <cfRule type="containsText" dxfId="3504" priority="13382" operator="containsText" text="No">
      <formula>NOT(ISERROR(SEARCH("No",I35)))</formula>
    </cfRule>
    <cfRule type="containsText" dxfId="3503" priority="13383" operator="containsText" text="Yes">
      <formula>NOT(ISERROR(SEARCH("Yes",I35)))</formula>
    </cfRule>
  </conditionalFormatting>
  <conditionalFormatting sqref="I40">
    <cfRule type="containsText" dxfId="3502" priority="13378" operator="containsText" text="No">
      <formula>NOT(ISERROR(SEARCH("No",I40)))</formula>
    </cfRule>
    <cfRule type="containsText" dxfId="3501" priority="13379" operator="containsText" text="Yes">
      <formula>NOT(ISERROR(SEARCH("Yes",I40)))</formula>
    </cfRule>
  </conditionalFormatting>
  <conditionalFormatting sqref="I52">
    <cfRule type="containsText" dxfId="3500" priority="13374" operator="containsText" text="No">
      <formula>NOT(ISERROR(SEARCH("No",I52)))</formula>
    </cfRule>
    <cfRule type="containsText" dxfId="3499" priority="13375" operator="containsText" text="Yes">
      <formula>NOT(ISERROR(SEARCH("Yes",I52)))</formula>
    </cfRule>
  </conditionalFormatting>
  <conditionalFormatting sqref="I57">
    <cfRule type="containsText" dxfId="3498" priority="13350" operator="containsText" text="No">
      <formula>NOT(ISERROR(SEARCH("No",I57)))</formula>
    </cfRule>
    <cfRule type="containsText" dxfId="3497" priority="13351" operator="containsText" text="Yes">
      <formula>NOT(ISERROR(SEARCH("Yes",I57)))</formula>
    </cfRule>
  </conditionalFormatting>
  <conditionalFormatting sqref="I62">
    <cfRule type="containsText" dxfId="3496" priority="13342" operator="containsText" text="No">
      <formula>NOT(ISERROR(SEARCH("No",I62)))</formula>
    </cfRule>
    <cfRule type="containsText" dxfId="3495" priority="13343" operator="containsText" text="Yes">
      <formula>NOT(ISERROR(SEARCH("Yes",I62)))</formula>
    </cfRule>
  </conditionalFormatting>
  <conditionalFormatting sqref="I67">
    <cfRule type="containsText" dxfId="3494" priority="13338" operator="containsText" text="No">
      <formula>NOT(ISERROR(SEARCH("No",I67)))</formula>
    </cfRule>
    <cfRule type="containsText" dxfId="3493" priority="13339" operator="containsText" text="Yes">
      <formula>NOT(ISERROR(SEARCH("Yes",I67)))</formula>
    </cfRule>
  </conditionalFormatting>
  <conditionalFormatting sqref="I72">
    <cfRule type="containsText" dxfId="3492" priority="13334" operator="containsText" text="No">
      <formula>NOT(ISERROR(SEARCH("No",I72)))</formula>
    </cfRule>
    <cfRule type="containsText" dxfId="3491" priority="13335" operator="containsText" text="Yes">
      <formula>NOT(ISERROR(SEARCH("Yes",I72)))</formula>
    </cfRule>
  </conditionalFormatting>
  <conditionalFormatting sqref="I77">
    <cfRule type="containsText" dxfId="3490" priority="13330" operator="containsText" text="No">
      <formula>NOT(ISERROR(SEARCH("No",I77)))</formula>
    </cfRule>
    <cfRule type="containsText" dxfId="3489" priority="13331" operator="containsText" text="Yes">
      <formula>NOT(ISERROR(SEARCH("Yes",I77)))</formula>
    </cfRule>
  </conditionalFormatting>
  <conditionalFormatting sqref="I89">
    <cfRule type="containsText" dxfId="3488" priority="13326" operator="containsText" text="No">
      <formula>NOT(ISERROR(SEARCH("No",I89)))</formula>
    </cfRule>
    <cfRule type="containsText" dxfId="3487" priority="13327" operator="containsText" text="Yes">
      <formula>NOT(ISERROR(SEARCH("Yes",I89)))</formula>
    </cfRule>
  </conditionalFormatting>
  <conditionalFormatting sqref="I94">
    <cfRule type="containsText" dxfId="3486" priority="13322" operator="containsText" text="No">
      <formula>NOT(ISERROR(SEARCH("No",I94)))</formula>
    </cfRule>
    <cfRule type="containsText" dxfId="3485" priority="13323" operator="containsText" text="Yes">
      <formula>NOT(ISERROR(SEARCH("Yes",I94)))</formula>
    </cfRule>
  </conditionalFormatting>
  <conditionalFormatting sqref="I99">
    <cfRule type="containsText" dxfId="3484" priority="13318" operator="containsText" text="No">
      <formula>NOT(ISERROR(SEARCH("No",I99)))</formula>
    </cfRule>
    <cfRule type="containsText" dxfId="3483" priority="13319" operator="containsText" text="Yes">
      <formula>NOT(ISERROR(SEARCH("Yes",I99)))</formula>
    </cfRule>
  </conditionalFormatting>
  <conditionalFormatting sqref="I104">
    <cfRule type="containsText" dxfId="3482" priority="13314" operator="containsText" text="No">
      <formula>NOT(ISERROR(SEARCH("No",I104)))</formula>
    </cfRule>
    <cfRule type="containsText" dxfId="3481" priority="13315" operator="containsText" text="Yes">
      <formula>NOT(ISERROR(SEARCH("Yes",I104)))</formula>
    </cfRule>
  </conditionalFormatting>
  <conditionalFormatting sqref="I109">
    <cfRule type="containsText" dxfId="3480" priority="13310" operator="containsText" text="No">
      <formula>NOT(ISERROR(SEARCH("No",I109)))</formula>
    </cfRule>
    <cfRule type="containsText" dxfId="3479" priority="13311" operator="containsText" text="Yes">
      <formula>NOT(ISERROR(SEARCH("Yes",I109)))</formula>
    </cfRule>
  </conditionalFormatting>
  <conditionalFormatting sqref="I114">
    <cfRule type="containsText" dxfId="3478" priority="13306" operator="containsText" text="No">
      <formula>NOT(ISERROR(SEARCH("No",I114)))</formula>
    </cfRule>
    <cfRule type="containsText" dxfId="3477" priority="13307" operator="containsText" text="Yes">
      <formula>NOT(ISERROR(SEARCH("Yes",I114)))</formula>
    </cfRule>
  </conditionalFormatting>
  <conditionalFormatting sqref="I119">
    <cfRule type="containsText" dxfId="3476" priority="13302" operator="containsText" text="No">
      <formula>NOT(ISERROR(SEARCH("No",I119)))</formula>
    </cfRule>
    <cfRule type="containsText" dxfId="3475" priority="13303" operator="containsText" text="Yes">
      <formula>NOT(ISERROR(SEARCH("Yes",I119)))</formula>
    </cfRule>
  </conditionalFormatting>
  <conditionalFormatting sqref="I124">
    <cfRule type="containsText" dxfId="3474" priority="13298" operator="containsText" text="No">
      <formula>NOT(ISERROR(SEARCH("No",I124)))</formula>
    </cfRule>
    <cfRule type="containsText" dxfId="3473" priority="13299" operator="containsText" text="Yes">
      <formula>NOT(ISERROR(SEARCH("Yes",I124)))</formula>
    </cfRule>
  </conditionalFormatting>
  <conditionalFormatting sqref="I136">
    <cfRule type="containsText" dxfId="3472" priority="13294" operator="containsText" text="No">
      <formula>NOT(ISERROR(SEARCH("No",I136)))</formula>
    </cfRule>
    <cfRule type="containsText" dxfId="3471" priority="13295" operator="containsText" text="Yes">
      <formula>NOT(ISERROR(SEARCH("Yes",I136)))</formula>
    </cfRule>
  </conditionalFormatting>
  <conditionalFormatting sqref="I141">
    <cfRule type="containsText" dxfId="3470" priority="13290" operator="containsText" text="No">
      <formula>NOT(ISERROR(SEARCH("No",I141)))</formula>
    </cfRule>
    <cfRule type="containsText" dxfId="3469" priority="13291" operator="containsText" text="Yes">
      <formula>NOT(ISERROR(SEARCH("Yes",I141)))</formula>
    </cfRule>
  </conditionalFormatting>
  <conditionalFormatting sqref="I146">
    <cfRule type="containsText" dxfId="3468" priority="13286" operator="containsText" text="No">
      <formula>NOT(ISERROR(SEARCH("No",I146)))</formula>
    </cfRule>
    <cfRule type="containsText" dxfId="3467" priority="13287" operator="containsText" text="Yes">
      <formula>NOT(ISERROR(SEARCH("Yes",I146)))</formula>
    </cfRule>
  </conditionalFormatting>
  <conditionalFormatting sqref="I151">
    <cfRule type="containsText" dxfId="3466" priority="13282" operator="containsText" text="No">
      <formula>NOT(ISERROR(SEARCH("No",I151)))</formula>
    </cfRule>
    <cfRule type="containsText" dxfId="3465" priority="13283" operator="containsText" text="Yes">
      <formula>NOT(ISERROR(SEARCH("Yes",I151)))</formula>
    </cfRule>
  </conditionalFormatting>
  <conditionalFormatting sqref="I156">
    <cfRule type="containsText" dxfId="3464" priority="13278" operator="containsText" text="No">
      <formula>NOT(ISERROR(SEARCH("No",I156)))</formula>
    </cfRule>
    <cfRule type="containsText" dxfId="3463" priority="13279" operator="containsText" text="Yes">
      <formula>NOT(ISERROR(SEARCH("Yes",I156)))</formula>
    </cfRule>
  </conditionalFormatting>
  <conditionalFormatting sqref="I161">
    <cfRule type="containsText" dxfId="3462" priority="13274" operator="containsText" text="No">
      <formula>NOT(ISERROR(SEARCH("No",I161)))</formula>
    </cfRule>
    <cfRule type="containsText" dxfId="3461" priority="13275" operator="containsText" text="Yes">
      <formula>NOT(ISERROR(SEARCH("Yes",I161)))</formula>
    </cfRule>
  </conditionalFormatting>
  <conditionalFormatting sqref="I166">
    <cfRule type="containsText" dxfId="3460" priority="13270" operator="containsText" text="No">
      <formula>NOT(ISERROR(SEARCH("No",I166)))</formula>
    </cfRule>
    <cfRule type="containsText" dxfId="3459" priority="13271" operator="containsText" text="Yes">
      <formula>NOT(ISERROR(SEARCH("Yes",I166)))</formula>
    </cfRule>
  </conditionalFormatting>
  <conditionalFormatting sqref="I178">
    <cfRule type="containsText" dxfId="3458" priority="13266" operator="containsText" text="No">
      <formula>NOT(ISERROR(SEARCH("No",I178)))</formula>
    </cfRule>
    <cfRule type="containsText" dxfId="3457" priority="13267" operator="containsText" text="Yes">
      <formula>NOT(ISERROR(SEARCH("Yes",I178)))</formula>
    </cfRule>
  </conditionalFormatting>
  <conditionalFormatting sqref="I183">
    <cfRule type="containsText" dxfId="3456" priority="13262" operator="containsText" text="No">
      <formula>NOT(ISERROR(SEARCH("No",I183)))</formula>
    </cfRule>
    <cfRule type="containsText" dxfId="3455" priority="13263" operator="containsText" text="Yes">
      <formula>NOT(ISERROR(SEARCH("Yes",I183)))</formula>
    </cfRule>
  </conditionalFormatting>
  <conditionalFormatting sqref="I188">
    <cfRule type="containsText" dxfId="3454" priority="13258" operator="containsText" text="No">
      <formula>NOT(ISERROR(SEARCH("No",I188)))</formula>
    </cfRule>
    <cfRule type="containsText" dxfId="3453" priority="13259" operator="containsText" text="Yes">
      <formula>NOT(ISERROR(SEARCH("Yes",I188)))</formula>
    </cfRule>
  </conditionalFormatting>
  <conditionalFormatting sqref="I193">
    <cfRule type="containsText" dxfId="3452" priority="13254" operator="containsText" text="No">
      <formula>NOT(ISERROR(SEARCH("No",I193)))</formula>
    </cfRule>
    <cfRule type="containsText" dxfId="3451" priority="13255" operator="containsText" text="Yes">
      <formula>NOT(ISERROR(SEARCH("Yes",I193)))</formula>
    </cfRule>
  </conditionalFormatting>
  <conditionalFormatting sqref="I198">
    <cfRule type="containsText" dxfId="3450" priority="13250" operator="containsText" text="No">
      <formula>NOT(ISERROR(SEARCH("No",I198)))</formula>
    </cfRule>
    <cfRule type="containsText" dxfId="3449" priority="13251" operator="containsText" text="Yes">
      <formula>NOT(ISERROR(SEARCH("Yes",I198)))</formula>
    </cfRule>
  </conditionalFormatting>
  <conditionalFormatting sqref="I203">
    <cfRule type="containsText" dxfId="3448" priority="13246" operator="containsText" text="No">
      <formula>NOT(ISERROR(SEARCH("No",I203)))</formula>
    </cfRule>
    <cfRule type="containsText" dxfId="3447" priority="13247" operator="containsText" text="Yes">
      <formula>NOT(ISERROR(SEARCH("Yes",I203)))</formula>
    </cfRule>
  </conditionalFormatting>
  <conditionalFormatting sqref="I215">
    <cfRule type="containsText" dxfId="3446" priority="13242" operator="containsText" text="No">
      <formula>NOT(ISERROR(SEARCH("No",I215)))</formula>
    </cfRule>
    <cfRule type="containsText" dxfId="3445" priority="13243" operator="containsText" text="Yes">
      <formula>NOT(ISERROR(SEARCH("Yes",I215)))</formula>
    </cfRule>
  </conditionalFormatting>
  <conditionalFormatting sqref="I220">
    <cfRule type="containsText" dxfId="3444" priority="13238" operator="containsText" text="No">
      <formula>NOT(ISERROR(SEARCH("No",I220)))</formula>
    </cfRule>
    <cfRule type="containsText" dxfId="3443" priority="13239" operator="containsText" text="Yes">
      <formula>NOT(ISERROR(SEARCH("Yes",I220)))</formula>
    </cfRule>
  </conditionalFormatting>
  <conditionalFormatting sqref="I225">
    <cfRule type="containsText" dxfId="3442" priority="13234" operator="containsText" text="No">
      <formula>NOT(ISERROR(SEARCH("No",I225)))</formula>
    </cfRule>
    <cfRule type="containsText" dxfId="3441" priority="13235" operator="containsText" text="Yes">
      <formula>NOT(ISERROR(SEARCH("Yes",I225)))</formula>
    </cfRule>
  </conditionalFormatting>
  <conditionalFormatting sqref="I230">
    <cfRule type="containsText" dxfId="3440" priority="13230" operator="containsText" text="No">
      <formula>NOT(ISERROR(SEARCH("No",I230)))</formula>
    </cfRule>
    <cfRule type="containsText" dxfId="3439" priority="13231" operator="containsText" text="Yes">
      <formula>NOT(ISERROR(SEARCH("Yes",I230)))</formula>
    </cfRule>
  </conditionalFormatting>
  <conditionalFormatting sqref="I235">
    <cfRule type="containsText" dxfId="3438" priority="13226" operator="containsText" text="No">
      <formula>NOT(ISERROR(SEARCH("No",I235)))</formula>
    </cfRule>
    <cfRule type="containsText" dxfId="3437" priority="13227" operator="containsText" text="Yes">
      <formula>NOT(ISERROR(SEARCH("Yes",I235)))</formula>
    </cfRule>
  </conditionalFormatting>
  <conditionalFormatting sqref="I240">
    <cfRule type="containsText" dxfId="3436" priority="13222" operator="containsText" text="No">
      <formula>NOT(ISERROR(SEARCH("No",I240)))</formula>
    </cfRule>
    <cfRule type="containsText" dxfId="3435" priority="13223" operator="containsText" text="Yes">
      <formula>NOT(ISERROR(SEARCH("Yes",I240)))</formula>
    </cfRule>
  </conditionalFormatting>
  <conditionalFormatting sqref="I245">
    <cfRule type="containsText" dxfId="3434" priority="13218" operator="containsText" text="No">
      <formula>NOT(ISERROR(SEARCH("No",I245)))</formula>
    </cfRule>
    <cfRule type="containsText" dxfId="3433" priority="13219" operator="containsText" text="Yes">
      <formula>NOT(ISERROR(SEARCH("Yes",I245)))</formula>
    </cfRule>
  </conditionalFormatting>
  <conditionalFormatting sqref="I250">
    <cfRule type="containsText" dxfId="3432" priority="13214" operator="containsText" text="No">
      <formula>NOT(ISERROR(SEARCH("No",I250)))</formula>
    </cfRule>
    <cfRule type="containsText" dxfId="3431" priority="13215" operator="containsText" text="Yes">
      <formula>NOT(ISERROR(SEARCH("Yes",I250)))</formula>
    </cfRule>
  </conditionalFormatting>
  <conditionalFormatting sqref="I255">
    <cfRule type="containsText" dxfId="3430" priority="13210" operator="containsText" text="No">
      <formula>NOT(ISERROR(SEARCH("No",I255)))</formula>
    </cfRule>
    <cfRule type="containsText" dxfId="3429" priority="13211" operator="containsText" text="Yes">
      <formula>NOT(ISERROR(SEARCH("Yes",I255)))</formula>
    </cfRule>
  </conditionalFormatting>
  <conditionalFormatting sqref="I267">
    <cfRule type="containsText" dxfId="3428" priority="13206" operator="containsText" text="No">
      <formula>NOT(ISERROR(SEARCH("No",I267)))</formula>
    </cfRule>
    <cfRule type="containsText" dxfId="3427" priority="13207" operator="containsText" text="Yes">
      <formula>NOT(ISERROR(SEARCH("Yes",I267)))</formula>
    </cfRule>
  </conditionalFormatting>
  <conditionalFormatting sqref="I272">
    <cfRule type="containsText" dxfId="3426" priority="13202" operator="containsText" text="No">
      <formula>NOT(ISERROR(SEARCH("No",I272)))</formula>
    </cfRule>
    <cfRule type="containsText" dxfId="3425" priority="13203" operator="containsText" text="Yes">
      <formula>NOT(ISERROR(SEARCH("Yes",I272)))</formula>
    </cfRule>
  </conditionalFormatting>
  <conditionalFormatting sqref="I277">
    <cfRule type="containsText" dxfId="3424" priority="13198" operator="containsText" text="No">
      <formula>NOT(ISERROR(SEARCH("No",I277)))</formula>
    </cfRule>
    <cfRule type="containsText" dxfId="3423" priority="13199" operator="containsText" text="Yes">
      <formula>NOT(ISERROR(SEARCH("Yes",I277)))</formula>
    </cfRule>
  </conditionalFormatting>
  <conditionalFormatting sqref="I282">
    <cfRule type="containsText" dxfId="3422" priority="13194" operator="containsText" text="No">
      <formula>NOT(ISERROR(SEARCH("No",I282)))</formula>
    </cfRule>
    <cfRule type="containsText" dxfId="3421" priority="13195" operator="containsText" text="Yes">
      <formula>NOT(ISERROR(SEARCH("Yes",I282)))</formula>
    </cfRule>
  </conditionalFormatting>
  <conditionalFormatting sqref="I287">
    <cfRule type="containsText" dxfId="3420" priority="13190" operator="containsText" text="No">
      <formula>NOT(ISERROR(SEARCH("No",I287)))</formula>
    </cfRule>
    <cfRule type="containsText" dxfId="3419" priority="13191" operator="containsText" text="Yes">
      <formula>NOT(ISERROR(SEARCH("Yes",I287)))</formula>
    </cfRule>
  </conditionalFormatting>
  <conditionalFormatting sqref="I292">
    <cfRule type="containsText" dxfId="3418" priority="13186" operator="containsText" text="No">
      <formula>NOT(ISERROR(SEARCH("No",I292)))</formula>
    </cfRule>
    <cfRule type="containsText" dxfId="3417" priority="13187" operator="containsText" text="Yes">
      <formula>NOT(ISERROR(SEARCH("Yes",I292)))</formula>
    </cfRule>
  </conditionalFormatting>
  <conditionalFormatting sqref="I297">
    <cfRule type="containsText" dxfId="3416" priority="13182" operator="containsText" text="No">
      <formula>NOT(ISERROR(SEARCH("No",I297)))</formula>
    </cfRule>
    <cfRule type="containsText" dxfId="3415" priority="13183" operator="containsText" text="Yes">
      <formula>NOT(ISERROR(SEARCH("Yes",I297)))</formula>
    </cfRule>
  </conditionalFormatting>
  <conditionalFormatting sqref="I302">
    <cfRule type="containsText" dxfId="3414" priority="13178" operator="containsText" text="No">
      <formula>NOT(ISERROR(SEARCH("No",I302)))</formula>
    </cfRule>
    <cfRule type="containsText" dxfId="3413" priority="13179" operator="containsText" text="Yes">
      <formula>NOT(ISERROR(SEARCH("Yes",I302)))</formula>
    </cfRule>
  </conditionalFormatting>
  <conditionalFormatting sqref="I314">
    <cfRule type="containsText" dxfId="3412" priority="13174" operator="containsText" text="No">
      <formula>NOT(ISERROR(SEARCH("No",I314)))</formula>
    </cfRule>
    <cfRule type="containsText" dxfId="3411" priority="13175" operator="containsText" text="Yes">
      <formula>NOT(ISERROR(SEARCH("Yes",I314)))</formula>
    </cfRule>
  </conditionalFormatting>
  <conditionalFormatting sqref="I319">
    <cfRule type="containsText" dxfId="3410" priority="13170" operator="containsText" text="No">
      <formula>NOT(ISERROR(SEARCH("No",I319)))</formula>
    </cfRule>
    <cfRule type="containsText" dxfId="3409" priority="13171" operator="containsText" text="Yes">
      <formula>NOT(ISERROR(SEARCH("Yes",I319)))</formula>
    </cfRule>
  </conditionalFormatting>
  <conditionalFormatting sqref="I324">
    <cfRule type="containsText" dxfId="3408" priority="13166" operator="containsText" text="No">
      <formula>NOT(ISERROR(SEARCH("No",I324)))</formula>
    </cfRule>
    <cfRule type="containsText" dxfId="3407" priority="13167" operator="containsText" text="Yes">
      <formula>NOT(ISERROR(SEARCH("Yes",I324)))</formula>
    </cfRule>
  </conditionalFormatting>
  <conditionalFormatting sqref="I329">
    <cfRule type="containsText" dxfId="3406" priority="13162" operator="containsText" text="No">
      <formula>NOT(ISERROR(SEARCH("No",I329)))</formula>
    </cfRule>
    <cfRule type="containsText" dxfId="3405" priority="13163" operator="containsText" text="Yes">
      <formula>NOT(ISERROR(SEARCH("Yes",I329)))</formula>
    </cfRule>
  </conditionalFormatting>
  <conditionalFormatting sqref="I334">
    <cfRule type="containsText" dxfId="3404" priority="13158" operator="containsText" text="No">
      <formula>NOT(ISERROR(SEARCH("No",I334)))</formula>
    </cfRule>
    <cfRule type="containsText" dxfId="3403" priority="13159" operator="containsText" text="Yes">
      <formula>NOT(ISERROR(SEARCH("Yes",I334)))</formula>
    </cfRule>
  </conditionalFormatting>
  <conditionalFormatting sqref="I339">
    <cfRule type="containsText" dxfId="3402" priority="13154" operator="containsText" text="No">
      <formula>NOT(ISERROR(SEARCH("No",I339)))</formula>
    </cfRule>
    <cfRule type="containsText" dxfId="3401" priority="13155" operator="containsText" text="Yes">
      <formula>NOT(ISERROR(SEARCH("Yes",I339)))</formula>
    </cfRule>
  </conditionalFormatting>
  <conditionalFormatting sqref="I344">
    <cfRule type="containsText" dxfId="3400" priority="13150" operator="containsText" text="No">
      <formula>NOT(ISERROR(SEARCH("No",I344)))</formula>
    </cfRule>
    <cfRule type="containsText" dxfId="3399" priority="13151" operator="containsText" text="Yes">
      <formula>NOT(ISERROR(SEARCH("Yes",I344)))</formula>
    </cfRule>
  </conditionalFormatting>
  <conditionalFormatting sqref="I349">
    <cfRule type="containsText" dxfId="3398" priority="13146" operator="containsText" text="No">
      <formula>NOT(ISERROR(SEARCH("No",I349)))</formula>
    </cfRule>
    <cfRule type="containsText" dxfId="3397" priority="13147" operator="containsText" text="Yes">
      <formula>NOT(ISERROR(SEARCH("Yes",I349)))</formula>
    </cfRule>
  </conditionalFormatting>
  <conditionalFormatting sqref="I354">
    <cfRule type="containsText" dxfId="3396" priority="13142" operator="containsText" text="No">
      <formula>NOT(ISERROR(SEARCH("No",I354)))</formula>
    </cfRule>
    <cfRule type="containsText" dxfId="3395" priority="13143" operator="containsText" text="Yes">
      <formula>NOT(ISERROR(SEARCH("Yes",I354)))</formula>
    </cfRule>
  </conditionalFormatting>
  <conditionalFormatting sqref="I359">
    <cfRule type="containsText" dxfId="3394" priority="13138" operator="containsText" text="No">
      <formula>NOT(ISERROR(SEARCH("No",I359)))</formula>
    </cfRule>
    <cfRule type="containsText" dxfId="3393" priority="13139" operator="containsText" text="Yes">
      <formula>NOT(ISERROR(SEARCH("Yes",I359)))</formula>
    </cfRule>
  </conditionalFormatting>
  <conditionalFormatting sqref="I371">
    <cfRule type="containsText" dxfId="3392" priority="13134" operator="containsText" text="No">
      <formula>NOT(ISERROR(SEARCH("No",I371)))</formula>
    </cfRule>
    <cfRule type="containsText" dxfId="3391" priority="13135" operator="containsText" text="Yes">
      <formula>NOT(ISERROR(SEARCH("Yes",I371)))</formula>
    </cfRule>
  </conditionalFormatting>
  <conditionalFormatting sqref="I376">
    <cfRule type="containsText" dxfId="3390" priority="13130" operator="containsText" text="No">
      <formula>NOT(ISERROR(SEARCH("No",I376)))</formula>
    </cfRule>
    <cfRule type="containsText" dxfId="3389" priority="13131" operator="containsText" text="Yes">
      <formula>NOT(ISERROR(SEARCH("Yes",I376)))</formula>
    </cfRule>
  </conditionalFormatting>
  <conditionalFormatting sqref="I381">
    <cfRule type="containsText" dxfId="3388" priority="13126" operator="containsText" text="No">
      <formula>NOT(ISERROR(SEARCH("No",I381)))</formula>
    </cfRule>
    <cfRule type="containsText" dxfId="3387" priority="13127" operator="containsText" text="Yes">
      <formula>NOT(ISERROR(SEARCH("Yes",I381)))</formula>
    </cfRule>
  </conditionalFormatting>
  <conditionalFormatting sqref="J406">
    <cfRule type="containsText" dxfId="3386" priority="11021" operator="containsText" text="Not Applicable">
      <formula>NOT(ISERROR(SEARCH("Not Applicable",J406)))</formula>
    </cfRule>
  </conditionalFormatting>
  <conditionalFormatting sqref="I386">
    <cfRule type="containsText" dxfId="3385" priority="13122" operator="containsText" text="No">
      <formula>NOT(ISERROR(SEARCH("No",I386)))</formula>
    </cfRule>
    <cfRule type="containsText" dxfId="3384" priority="13123" operator="containsText" text="Yes">
      <formula>NOT(ISERROR(SEARCH("Yes",I386)))</formula>
    </cfRule>
  </conditionalFormatting>
  <conditionalFormatting sqref="J319">
    <cfRule type="containsText" dxfId="3383" priority="11037" operator="containsText" text="Not Applicable">
      <formula>NOT(ISERROR(SEARCH("Not Applicable",J319)))</formula>
    </cfRule>
  </conditionalFormatting>
  <conditionalFormatting sqref="I391">
    <cfRule type="containsText" dxfId="3382" priority="13118" operator="containsText" text="No">
      <formula>NOT(ISERROR(SEARCH("No",I391)))</formula>
    </cfRule>
    <cfRule type="containsText" dxfId="3381" priority="13119" operator="containsText" text="Yes">
      <formula>NOT(ISERROR(SEARCH("Yes",I391)))</formula>
    </cfRule>
  </conditionalFormatting>
  <conditionalFormatting sqref="I396">
    <cfRule type="containsText" dxfId="3380" priority="13114" operator="containsText" text="No">
      <formula>NOT(ISERROR(SEARCH("No",I396)))</formula>
    </cfRule>
    <cfRule type="containsText" dxfId="3379" priority="13115" operator="containsText" text="Yes">
      <formula>NOT(ISERROR(SEARCH("Yes",I396)))</formula>
    </cfRule>
  </conditionalFormatting>
  <conditionalFormatting sqref="J124">
    <cfRule type="containsText" dxfId="3378" priority="11069" operator="containsText" text="Not Applicable">
      <formula>NOT(ISERROR(SEARCH("Not Applicable",J124)))</formula>
    </cfRule>
  </conditionalFormatting>
  <conditionalFormatting sqref="I401">
    <cfRule type="containsText" dxfId="3377" priority="13110" operator="containsText" text="No">
      <formula>NOT(ISERROR(SEARCH("No",I401)))</formula>
    </cfRule>
    <cfRule type="containsText" dxfId="3376" priority="13111" operator="containsText" text="Yes">
      <formula>NOT(ISERROR(SEARCH("Yes",I401)))</formula>
    </cfRule>
  </conditionalFormatting>
  <conditionalFormatting sqref="J30">
    <cfRule type="containsText" dxfId="3375" priority="11085" operator="containsText" text="Not Applicable">
      <formula>NOT(ISERROR(SEARCH("Not Applicable",J30)))</formula>
    </cfRule>
  </conditionalFormatting>
  <conditionalFormatting sqref="I406">
    <cfRule type="containsText" dxfId="3374" priority="13106" operator="containsText" text="No">
      <formula>NOT(ISERROR(SEARCH("No",I406)))</formula>
    </cfRule>
    <cfRule type="containsText" dxfId="3373" priority="13107" operator="containsText" text="Yes">
      <formula>NOT(ISERROR(SEARCH("Yes",I406)))</formula>
    </cfRule>
  </conditionalFormatting>
  <conditionalFormatting sqref="I411">
    <cfRule type="containsText" dxfId="3372" priority="13102" operator="containsText" text="No">
      <formula>NOT(ISERROR(SEARCH("No",I411)))</formula>
    </cfRule>
    <cfRule type="containsText" dxfId="3371" priority="13103" operator="containsText" text="Yes">
      <formula>NOT(ISERROR(SEARCH("Yes",I411)))</formula>
    </cfRule>
  </conditionalFormatting>
  <conditionalFormatting sqref="I416">
    <cfRule type="containsText" dxfId="3370" priority="13098" operator="containsText" text="No">
      <formula>NOT(ISERROR(SEARCH("No",I416)))</formula>
    </cfRule>
    <cfRule type="containsText" dxfId="3369" priority="13099" operator="containsText" text="Yes">
      <formula>NOT(ISERROR(SEARCH("Yes",I416)))</formula>
    </cfRule>
  </conditionalFormatting>
  <conditionalFormatting sqref="I421">
    <cfRule type="containsText" dxfId="3368" priority="13094" operator="containsText" text="No">
      <formula>NOT(ISERROR(SEARCH("No",I421)))</formula>
    </cfRule>
    <cfRule type="containsText" dxfId="3367" priority="13095" operator="containsText" text="Yes">
      <formula>NOT(ISERROR(SEARCH("Yes",I421)))</formula>
    </cfRule>
  </conditionalFormatting>
  <conditionalFormatting sqref="I426">
    <cfRule type="containsText" dxfId="3366" priority="13090" operator="containsText" text="No">
      <formula>NOT(ISERROR(SEARCH("No",I426)))</formula>
    </cfRule>
    <cfRule type="containsText" dxfId="3365" priority="13091" operator="containsText" text="Yes">
      <formula>NOT(ISERROR(SEARCH("Yes",I426)))</formula>
    </cfRule>
  </conditionalFormatting>
  <conditionalFormatting sqref="I438">
    <cfRule type="containsText" dxfId="3364" priority="13086" operator="containsText" text="No">
      <formula>NOT(ISERROR(SEARCH("No",I438)))</formula>
    </cfRule>
    <cfRule type="containsText" dxfId="3363" priority="13087" operator="containsText" text="Yes">
      <formula>NOT(ISERROR(SEARCH("Yes",I438)))</formula>
    </cfRule>
  </conditionalFormatting>
  <conditionalFormatting sqref="I443">
    <cfRule type="containsText" dxfId="3362" priority="13082" operator="containsText" text="No">
      <formula>NOT(ISERROR(SEARCH("No",I443)))</formula>
    </cfRule>
    <cfRule type="containsText" dxfId="3361" priority="13083" operator="containsText" text="Yes">
      <formula>NOT(ISERROR(SEARCH("Yes",I443)))</formula>
    </cfRule>
  </conditionalFormatting>
  <conditionalFormatting sqref="I448">
    <cfRule type="containsText" dxfId="3360" priority="13078" operator="containsText" text="No">
      <formula>NOT(ISERROR(SEARCH("No",I448)))</formula>
    </cfRule>
    <cfRule type="containsText" dxfId="3359" priority="13079" operator="containsText" text="Yes">
      <formula>NOT(ISERROR(SEARCH("Yes",I448)))</formula>
    </cfRule>
  </conditionalFormatting>
  <conditionalFormatting sqref="I453">
    <cfRule type="containsText" dxfId="3358" priority="13074" operator="containsText" text="No">
      <formula>NOT(ISERROR(SEARCH("No",I453)))</formula>
    </cfRule>
    <cfRule type="containsText" dxfId="3357" priority="13075" operator="containsText" text="Yes">
      <formula>NOT(ISERROR(SEARCH("Yes",I453)))</formula>
    </cfRule>
  </conditionalFormatting>
  <conditionalFormatting sqref="I458">
    <cfRule type="containsText" dxfId="3356" priority="13070" operator="containsText" text="No">
      <formula>NOT(ISERROR(SEARCH("No",I458)))</formula>
    </cfRule>
    <cfRule type="containsText" dxfId="3355" priority="13071" operator="containsText" text="Yes">
      <formula>NOT(ISERROR(SEARCH("Yes",I458)))</formula>
    </cfRule>
  </conditionalFormatting>
  <conditionalFormatting sqref="I463">
    <cfRule type="containsText" dxfId="3354" priority="13066" operator="containsText" text="No">
      <formula>NOT(ISERROR(SEARCH("No",I463)))</formula>
    </cfRule>
    <cfRule type="containsText" dxfId="3353" priority="13067" operator="containsText" text="Yes">
      <formula>NOT(ISERROR(SEARCH("Yes",I463)))</formula>
    </cfRule>
  </conditionalFormatting>
  <conditionalFormatting sqref="I468">
    <cfRule type="containsText" dxfId="3352" priority="13062" operator="containsText" text="No">
      <formula>NOT(ISERROR(SEARCH("No",I468)))</formula>
    </cfRule>
    <cfRule type="containsText" dxfId="3351" priority="13063" operator="containsText" text="Yes">
      <formula>NOT(ISERROR(SEARCH("Yes",I468)))</formula>
    </cfRule>
  </conditionalFormatting>
  <conditionalFormatting sqref="I473">
    <cfRule type="containsText" dxfId="3350" priority="13058" operator="containsText" text="No">
      <formula>NOT(ISERROR(SEARCH("No",I473)))</formula>
    </cfRule>
    <cfRule type="containsText" dxfId="3349" priority="13059" operator="containsText" text="Yes">
      <formula>NOT(ISERROR(SEARCH("Yes",I473)))</formula>
    </cfRule>
  </conditionalFormatting>
  <conditionalFormatting sqref="I478">
    <cfRule type="containsText" dxfId="3348" priority="13054" operator="containsText" text="No">
      <formula>NOT(ISERROR(SEARCH("No",I478)))</formula>
    </cfRule>
    <cfRule type="containsText" dxfId="3347" priority="13055" operator="containsText" text="Yes">
      <formula>NOT(ISERROR(SEARCH("Yes",I478)))</formula>
    </cfRule>
  </conditionalFormatting>
  <conditionalFormatting sqref="I483">
    <cfRule type="containsText" dxfId="3346" priority="13050" operator="containsText" text="No">
      <formula>NOT(ISERROR(SEARCH("No",I483)))</formula>
    </cfRule>
    <cfRule type="containsText" dxfId="3345" priority="13051" operator="containsText" text="Yes">
      <formula>NOT(ISERROR(SEARCH("Yes",I483)))</formula>
    </cfRule>
  </conditionalFormatting>
  <conditionalFormatting sqref="G1:G3">
    <cfRule type="containsText" dxfId="3344" priority="13032" operator="containsText" text="Enter ">
      <formula>NOT(ISERROR(SEARCH("Enter ",G1)))</formula>
    </cfRule>
  </conditionalFormatting>
  <conditionalFormatting sqref="M10">
    <cfRule type="containsText" dxfId="3343" priority="13031" operator="containsText" text="Select Rating">
      <formula>NOT(ISERROR(SEARCH("Select Rating",M10)))</formula>
    </cfRule>
  </conditionalFormatting>
  <conditionalFormatting sqref="J482 M482">
    <cfRule type="containsText" dxfId="3342" priority="13024" operator="containsText" text="Not Applicable">
      <formula>NOT(ISERROR(SEARCH("Not Applicable",J482)))</formula>
    </cfRule>
  </conditionalFormatting>
  <conditionalFormatting sqref="K482">
    <cfRule type="containsText" dxfId="3341" priority="13027" operator="containsText" text="NA">
      <formula>NOT(ISERROR(SEARCH("NA",K482)))</formula>
    </cfRule>
  </conditionalFormatting>
  <conditionalFormatting sqref="I482">
    <cfRule type="containsText" dxfId="3340" priority="13025" operator="containsText" text="No">
      <formula>NOT(ISERROR(SEARCH("No",I482)))</formula>
    </cfRule>
    <cfRule type="containsText" dxfId="3339" priority="13026" operator="containsText" text="Yes">
      <formula>NOT(ISERROR(SEARCH("Yes",I482)))</formula>
    </cfRule>
  </conditionalFormatting>
  <conditionalFormatting sqref="J477 M477">
    <cfRule type="containsText" dxfId="3338" priority="13020" operator="containsText" text="Not Applicable">
      <formula>NOT(ISERROR(SEARCH("Not Applicable",J477)))</formula>
    </cfRule>
  </conditionalFormatting>
  <conditionalFormatting sqref="K477">
    <cfRule type="containsText" dxfId="3337" priority="13023" operator="containsText" text="NA">
      <formula>NOT(ISERROR(SEARCH("NA",K477)))</formula>
    </cfRule>
  </conditionalFormatting>
  <conditionalFormatting sqref="I477">
    <cfRule type="containsText" dxfId="3336" priority="13021" operator="containsText" text="No">
      <formula>NOT(ISERROR(SEARCH("No",I477)))</formula>
    </cfRule>
    <cfRule type="containsText" dxfId="3335" priority="13022" operator="containsText" text="Yes">
      <formula>NOT(ISERROR(SEARCH("Yes",I477)))</formula>
    </cfRule>
  </conditionalFormatting>
  <conditionalFormatting sqref="J472 M472">
    <cfRule type="containsText" dxfId="3334" priority="13016" operator="containsText" text="Not Applicable">
      <formula>NOT(ISERROR(SEARCH("Not Applicable",J472)))</formula>
    </cfRule>
  </conditionalFormatting>
  <conditionalFormatting sqref="K472">
    <cfRule type="containsText" dxfId="3333" priority="13019" operator="containsText" text="NA">
      <formula>NOT(ISERROR(SEARCH("NA",K472)))</formula>
    </cfRule>
  </conditionalFormatting>
  <conditionalFormatting sqref="I472">
    <cfRule type="containsText" dxfId="3332" priority="13017" operator="containsText" text="No">
      <formula>NOT(ISERROR(SEARCH("No",I472)))</formula>
    </cfRule>
    <cfRule type="containsText" dxfId="3331" priority="13018" operator="containsText" text="Yes">
      <formula>NOT(ISERROR(SEARCH("Yes",I472)))</formula>
    </cfRule>
  </conditionalFormatting>
  <conditionalFormatting sqref="J467 M467">
    <cfRule type="containsText" dxfId="3330" priority="13012" operator="containsText" text="Not Applicable">
      <formula>NOT(ISERROR(SEARCH("Not Applicable",J467)))</formula>
    </cfRule>
  </conditionalFormatting>
  <conditionalFormatting sqref="K467">
    <cfRule type="containsText" dxfId="3329" priority="13015" operator="containsText" text="NA">
      <formula>NOT(ISERROR(SEARCH("NA",K467)))</formula>
    </cfRule>
  </conditionalFormatting>
  <conditionalFormatting sqref="I467">
    <cfRule type="containsText" dxfId="3328" priority="13013" operator="containsText" text="No">
      <formula>NOT(ISERROR(SEARCH("No",I467)))</formula>
    </cfRule>
    <cfRule type="containsText" dxfId="3327" priority="13014" operator="containsText" text="Yes">
      <formula>NOT(ISERROR(SEARCH("Yes",I467)))</formula>
    </cfRule>
  </conditionalFormatting>
  <conditionalFormatting sqref="J462 M462">
    <cfRule type="containsText" dxfId="3326" priority="13008" operator="containsText" text="Not Applicable">
      <formula>NOT(ISERROR(SEARCH("Not Applicable",J462)))</formula>
    </cfRule>
  </conditionalFormatting>
  <conditionalFormatting sqref="K462">
    <cfRule type="containsText" dxfId="3325" priority="13011" operator="containsText" text="NA">
      <formula>NOT(ISERROR(SEARCH("NA",K462)))</formula>
    </cfRule>
  </conditionalFormatting>
  <conditionalFormatting sqref="I462">
    <cfRule type="containsText" dxfId="3324" priority="13009" operator="containsText" text="No">
      <formula>NOT(ISERROR(SEARCH("No",I462)))</formula>
    </cfRule>
    <cfRule type="containsText" dxfId="3323" priority="13010" operator="containsText" text="Yes">
      <formula>NOT(ISERROR(SEARCH("Yes",I462)))</formula>
    </cfRule>
  </conditionalFormatting>
  <conditionalFormatting sqref="J457 M457">
    <cfRule type="containsText" dxfId="3322" priority="13004" operator="containsText" text="Not Applicable">
      <formula>NOT(ISERROR(SEARCH("Not Applicable",J457)))</formula>
    </cfRule>
  </conditionalFormatting>
  <conditionalFormatting sqref="K457">
    <cfRule type="containsText" dxfId="3321" priority="13007" operator="containsText" text="NA">
      <formula>NOT(ISERROR(SEARCH("NA",K457)))</formula>
    </cfRule>
  </conditionalFormatting>
  <conditionalFormatting sqref="I457">
    <cfRule type="containsText" dxfId="3320" priority="13005" operator="containsText" text="No">
      <formula>NOT(ISERROR(SEARCH("No",I457)))</formula>
    </cfRule>
    <cfRule type="containsText" dxfId="3319" priority="13006" operator="containsText" text="Yes">
      <formula>NOT(ISERROR(SEARCH("Yes",I457)))</formula>
    </cfRule>
  </conditionalFormatting>
  <conditionalFormatting sqref="J452 M452">
    <cfRule type="containsText" dxfId="3318" priority="13000" operator="containsText" text="Not Applicable">
      <formula>NOT(ISERROR(SEARCH("Not Applicable",J452)))</formula>
    </cfRule>
  </conditionalFormatting>
  <conditionalFormatting sqref="K452">
    <cfRule type="containsText" dxfId="3317" priority="13003" operator="containsText" text="NA">
      <formula>NOT(ISERROR(SEARCH("NA",K452)))</formula>
    </cfRule>
  </conditionalFormatting>
  <conditionalFormatting sqref="I452">
    <cfRule type="containsText" dxfId="3316" priority="13001" operator="containsText" text="No">
      <formula>NOT(ISERROR(SEARCH("No",I452)))</formula>
    </cfRule>
    <cfRule type="containsText" dxfId="3315" priority="13002" operator="containsText" text="Yes">
      <formula>NOT(ISERROR(SEARCH("Yes",I452)))</formula>
    </cfRule>
  </conditionalFormatting>
  <conditionalFormatting sqref="J447 M447">
    <cfRule type="containsText" dxfId="3314" priority="12996" operator="containsText" text="Not Applicable">
      <formula>NOT(ISERROR(SEARCH("Not Applicable",J447)))</formula>
    </cfRule>
  </conditionalFormatting>
  <conditionalFormatting sqref="K447">
    <cfRule type="containsText" dxfId="3313" priority="12999" operator="containsText" text="NA">
      <formula>NOT(ISERROR(SEARCH("NA",K447)))</formula>
    </cfRule>
  </conditionalFormatting>
  <conditionalFormatting sqref="I447">
    <cfRule type="containsText" dxfId="3312" priority="12997" operator="containsText" text="No">
      <formula>NOT(ISERROR(SEARCH("No",I447)))</formula>
    </cfRule>
    <cfRule type="containsText" dxfId="3311" priority="12998" operator="containsText" text="Yes">
      <formula>NOT(ISERROR(SEARCH("Yes",I447)))</formula>
    </cfRule>
  </conditionalFormatting>
  <conditionalFormatting sqref="J442 M442">
    <cfRule type="containsText" dxfId="3310" priority="12992" operator="containsText" text="Not Applicable">
      <formula>NOT(ISERROR(SEARCH("Not Applicable",J442)))</formula>
    </cfRule>
  </conditionalFormatting>
  <conditionalFormatting sqref="K442">
    <cfRule type="containsText" dxfId="3309" priority="12995" operator="containsText" text="NA">
      <formula>NOT(ISERROR(SEARCH("NA",K442)))</formula>
    </cfRule>
  </conditionalFormatting>
  <conditionalFormatting sqref="I442">
    <cfRule type="containsText" dxfId="3308" priority="12993" operator="containsText" text="No">
      <formula>NOT(ISERROR(SEARCH("No",I442)))</formula>
    </cfRule>
    <cfRule type="containsText" dxfId="3307" priority="12994" operator="containsText" text="Yes">
      <formula>NOT(ISERROR(SEARCH("Yes",I442)))</formula>
    </cfRule>
  </conditionalFormatting>
  <conditionalFormatting sqref="J430 M430">
    <cfRule type="containsText" dxfId="3306" priority="12988" operator="containsText" text="Not Applicable">
      <formula>NOT(ISERROR(SEARCH("Not Applicable",J430)))</formula>
    </cfRule>
  </conditionalFormatting>
  <conditionalFormatting sqref="K430">
    <cfRule type="containsText" dxfId="3305" priority="12991" operator="containsText" text="NA">
      <formula>NOT(ISERROR(SEARCH("NA",K430)))</formula>
    </cfRule>
  </conditionalFormatting>
  <conditionalFormatting sqref="I430">
    <cfRule type="containsText" dxfId="3304" priority="12989" operator="containsText" text="No">
      <formula>NOT(ISERROR(SEARCH("No",I430)))</formula>
    </cfRule>
    <cfRule type="containsText" dxfId="3303" priority="12990" operator="containsText" text="Yes">
      <formula>NOT(ISERROR(SEARCH("Yes",I430)))</formula>
    </cfRule>
  </conditionalFormatting>
  <conditionalFormatting sqref="J425 M425">
    <cfRule type="containsText" dxfId="3302" priority="12984" operator="containsText" text="Not Applicable">
      <formula>NOT(ISERROR(SEARCH("Not Applicable",J425)))</formula>
    </cfRule>
  </conditionalFormatting>
  <conditionalFormatting sqref="K425">
    <cfRule type="containsText" dxfId="3301" priority="12987" operator="containsText" text="NA">
      <formula>NOT(ISERROR(SEARCH("NA",K425)))</formula>
    </cfRule>
  </conditionalFormatting>
  <conditionalFormatting sqref="I425">
    <cfRule type="containsText" dxfId="3300" priority="12985" operator="containsText" text="No">
      <formula>NOT(ISERROR(SEARCH("No",I425)))</formula>
    </cfRule>
    <cfRule type="containsText" dxfId="3299" priority="12986" operator="containsText" text="Yes">
      <formula>NOT(ISERROR(SEARCH("Yes",I425)))</formula>
    </cfRule>
  </conditionalFormatting>
  <conditionalFormatting sqref="J420 M420">
    <cfRule type="containsText" dxfId="3298" priority="12980" operator="containsText" text="Not Applicable">
      <formula>NOT(ISERROR(SEARCH("Not Applicable",J420)))</formula>
    </cfRule>
  </conditionalFormatting>
  <conditionalFormatting sqref="K420">
    <cfRule type="containsText" dxfId="3297" priority="12983" operator="containsText" text="NA">
      <formula>NOT(ISERROR(SEARCH("NA",K420)))</formula>
    </cfRule>
  </conditionalFormatting>
  <conditionalFormatting sqref="I420">
    <cfRule type="containsText" dxfId="3296" priority="12981" operator="containsText" text="No">
      <formula>NOT(ISERROR(SEARCH("No",I420)))</formula>
    </cfRule>
    <cfRule type="containsText" dxfId="3295" priority="12982" operator="containsText" text="Yes">
      <formula>NOT(ISERROR(SEARCH("Yes",I420)))</formula>
    </cfRule>
  </conditionalFormatting>
  <conditionalFormatting sqref="J415 M415">
    <cfRule type="containsText" dxfId="3294" priority="12976" operator="containsText" text="Not Applicable">
      <formula>NOT(ISERROR(SEARCH("Not Applicable",J415)))</formula>
    </cfRule>
  </conditionalFormatting>
  <conditionalFormatting sqref="K415">
    <cfRule type="containsText" dxfId="3293" priority="12979" operator="containsText" text="NA">
      <formula>NOT(ISERROR(SEARCH("NA",K415)))</formula>
    </cfRule>
  </conditionalFormatting>
  <conditionalFormatting sqref="I415">
    <cfRule type="containsText" dxfId="3292" priority="12977" operator="containsText" text="No">
      <formula>NOT(ISERROR(SEARCH("No",I415)))</formula>
    </cfRule>
    <cfRule type="containsText" dxfId="3291" priority="12978" operator="containsText" text="Yes">
      <formula>NOT(ISERROR(SEARCH("Yes",I415)))</formula>
    </cfRule>
  </conditionalFormatting>
  <conditionalFormatting sqref="J410 M410">
    <cfRule type="containsText" dxfId="3290" priority="12972" operator="containsText" text="Not Applicable">
      <formula>NOT(ISERROR(SEARCH("Not Applicable",J410)))</formula>
    </cfRule>
  </conditionalFormatting>
  <conditionalFormatting sqref="K410">
    <cfRule type="containsText" dxfId="3289" priority="12975" operator="containsText" text="NA">
      <formula>NOT(ISERROR(SEARCH("NA",K410)))</formula>
    </cfRule>
  </conditionalFormatting>
  <conditionalFormatting sqref="I410">
    <cfRule type="containsText" dxfId="3288" priority="12973" operator="containsText" text="No">
      <formula>NOT(ISERROR(SEARCH("No",I410)))</formula>
    </cfRule>
    <cfRule type="containsText" dxfId="3287" priority="12974" operator="containsText" text="Yes">
      <formula>NOT(ISERROR(SEARCH("Yes",I410)))</formula>
    </cfRule>
  </conditionalFormatting>
  <conditionalFormatting sqref="J405 M405">
    <cfRule type="containsText" dxfId="3286" priority="12968" operator="containsText" text="Not Applicable">
      <formula>NOT(ISERROR(SEARCH("Not Applicable",J405)))</formula>
    </cfRule>
  </conditionalFormatting>
  <conditionalFormatting sqref="K405">
    <cfRule type="containsText" dxfId="3285" priority="12971" operator="containsText" text="NA">
      <formula>NOT(ISERROR(SEARCH("NA",K405)))</formula>
    </cfRule>
  </conditionalFormatting>
  <conditionalFormatting sqref="I405">
    <cfRule type="containsText" dxfId="3284" priority="12969" operator="containsText" text="No">
      <formula>NOT(ISERROR(SEARCH("No",I405)))</formula>
    </cfRule>
    <cfRule type="containsText" dxfId="3283" priority="12970" operator="containsText" text="Yes">
      <formula>NOT(ISERROR(SEARCH("Yes",I405)))</formula>
    </cfRule>
  </conditionalFormatting>
  <conditionalFormatting sqref="J400 M400">
    <cfRule type="containsText" dxfId="3282" priority="12964" operator="containsText" text="Not Applicable">
      <formula>NOT(ISERROR(SEARCH("Not Applicable",J400)))</formula>
    </cfRule>
  </conditionalFormatting>
  <conditionalFormatting sqref="K400">
    <cfRule type="containsText" dxfId="3281" priority="12967" operator="containsText" text="NA">
      <formula>NOT(ISERROR(SEARCH("NA",K400)))</formula>
    </cfRule>
  </conditionalFormatting>
  <conditionalFormatting sqref="I400">
    <cfRule type="containsText" dxfId="3280" priority="12965" operator="containsText" text="No">
      <formula>NOT(ISERROR(SEARCH("No",I400)))</formula>
    </cfRule>
    <cfRule type="containsText" dxfId="3279" priority="12966" operator="containsText" text="Yes">
      <formula>NOT(ISERROR(SEARCH("Yes",I400)))</formula>
    </cfRule>
  </conditionalFormatting>
  <conditionalFormatting sqref="J395 M395">
    <cfRule type="containsText" dxfId="3278" priority="12960" operator="containsText" text="Not Applicable">
      <formula>NOT(ISERROR(SEARCH("Not Applicable",J395)))</formula>
    </cfRule>
  </conditionalFormatting>
  <conditionalFormatting sqref="K395">
    <cfRule type="containsText" dxfId="3277" priority="12963" operator="containsText" text="NA">
      <formula>NOT(ISERROR(SEARCH("NA",K395)))</formula>
    </cfRule>
  </conditionalFormatting>
  <conditionalFormatting sqref="I395">
    <cfRule type="containsText" dxfId="3276" priority="12961" operator="containsText" text="No">
      <formula>NOT(ISERROR(SEARCH("No",I395)))</formula>
    </cfRule>
    <cfRule type="containsText" dxfId="3275" priority="12962" operator="containsText" text="Yes">
      <formula>NOT(ISERROR(SEARCH("Yes",I395)))</formula>
    </cfRule>
  </conditionalFormatting>
  <conditionalFormatting sqref="J390 M390">
    <cfRule type="containsText" dxfId="3274" priority="12956" operator="containsText" text="Not Applicable">
      <formula>NOT(ISERROR(SEARCH("Not Applicable",J390)))</formula>
    </cfRule>
  </conditionalFormatting>
  <conditionalFormatting sqref="K390">
    <cfRule type="containsText" dxfId="3273" priority="12959" operator="containsText" text="NA">
      <formula>NOT(ISERROR(SEARCH("NA",K390)))</formula>
    </cfRule>
  </conditionalFormatting>
  <conditionalFormatting sqref="I390">
    <cfRule type="containsText" dxfId="3272" priority="12957" operator="containsText" text="No">
      <formula>NOT(ISERROR(SEARCH("No",I390)))</formula>
    </cfRule>
    <cfRule type="containsText" dxfId="3271" priority="12958" operator="containsText" text="Yes">
      <formula>NOT(ISERROR(SEARCH("Yes",I390)))</formula>
    </cfRule>
  </conditionalFormatting>
  <conditionalFormatting sqref="J385 M385">
    <cfRule type="containsText" dxfId="3270" priority="12952" operator="containsText" text="Not Applicable">
      <formula>NOT(ISERROR(SEARCH("Not Applicable",J385)))</formula>
    </cfRule>
  </conditionalFormatting>
  <conditionalFormatting sqref="K385">
    <cfRule type="containsText" dxfId="3269" priority="12955" operator="containsText" text="NA">
      <formula>NOT(ISERROR(SEARCH("NA",K385)))</formula>
    </cfRule>
  </conditionalFormatting>
  <conditionalFormatting sqref="I385">
    <cfRule type="containsText" dxfId="3268" priority="12953" operator="containsText" text="No">
      <formula>NOT(ISERROR(SEARCH("No",I385)))</formula>
    </cfRule>
    <cfRule type="containsText" dxfId="3267" priority="12954" operator="containsText" text="Yes">
      <formula>NOT(ISERROR(SEARCH("Yes",I385)))</formula>
    </cfRule>
  </conditionalFormatting>
  <conditionalFormatting sqref="J380 M380">
    <cfRule type="containsText" dxfId="3266" priority="12948" operator="containsText" text="Not Applicable">
      <formula>NOT(ISERROR(SEARCH("Not Applicable",J380)))</formula>
    </cfRule>
  </conditionalFormatting>
  <conditionalFormatting sqref="K380">
    <cfRule type="containsText" dxfId="3265" priority="12951" operator="containsText" text="NA">
      <formula>NOT(ISERROR(SEARCH("NA",K380)))</formula>
    </cfRule>
  </conditionalFormatting>
  <conditionalFormatting sqref="I380">
    <cfRule type="containsText" dxfId="3264" priority="12949" operator="containsText" text="No">
      <formula>NOT(ISERROR(SEARCH("No",I380)))</formula>
    </cfRule>
    <cfRule type="containsText" dxfId="3263" priority="12950" operator="containsText" text="Yes">
      <formula>NOT(ISERROR(SEARCH("Yes",I380)))</formula>
    </cfRule>
  </conditionalFormatting>
  <conditionalFormatting sqref="J375 M375">
    <cfRule type="containsText" dxfId="3262" priority="12944" operator="containsText" text="Not Applicable">
      <formula>NOT(ISERROR(SEARCH("Not Applicable",J375)))</formula>
    </cfRule>
  </conditionalFormatting>
  <conditionalFormatting sqref="K375">
    <cfRule type="containsText" dxfId="3261" priority="12947" operator="containsText" text="NA">
      <formula>NOT(ISERROR(SEARCH("NA",K375)))</formula>
    </cfRule>
  </conditionalFormatting>
  <conditionalFormatting sqref="I375">
    <cfRule type="containsText" dxfId="3260" priority="12945" operator="containsText" text="No">
      <formula>NOT(ISERROR(SEARCH("No",I375)))</formula>
    </cfRule>
    <cfRule type="containsText" dxfId="3259" priority="12946" operator="containsText" text="Yes">
      <formula>NOT(ISERROR(SEARCH("Yes",I375)))</formula>
    </cfRule>
  </conditionalFormatting>
  <conditionalFormatting sqref="J363 M363">
    <cfRule type="containsText" dxfId="3258" priority="12940" operator="containsText" text="Not Applicable">
      <formula>NOT(ISERROR(SEARCH("Not Applicable",J363)))</formula>
    </cfRule>
  </conditionalFormatting>
  <conditionalFormatting sqref="K363">
    <cfRule type="containsText" dxfId="3257" priority="12943" operator="containsText" text="NA">
      <formula>NOT(ISERROR(SEARCH("NA",K363)))</formula>
    </cfRule>
  </conditionalFormatting>
  <conditionalFormatting sqref="I363">
    <cfRule type="containsText" dxfId="3256" priority="12941" operator="containsText" text="No">
      <formula>NOT(ISERROR(SEARCH("No",I363)))</formula>
    </cfRule>
    <cfRule type="containsText" dxfId="3255" priority="12942" operator="containsText" text="Yes">
      <formula>NOT(ISERROR(SEARCH("Yes",I363)))</formula>
    </cfRule>
  </conditionalFormatting>
  <conditionalFormatting sqref="J358 M358">
    <cfRule type="containsText" dxfId="3254" priority="12936" operator="containsText" text="Not Applicable">
      <formula>NOT(ISERROR(SEARCH("Not Applicable",J358)))</formula>
    </cfRule>
  </conditionalFormatting>
  <conditionalFormatting sqref="K358">
    <cfRule type="containsText" dxfId="3253" priority="12939" operator="containsText" text="NA">
      <formula>NOT(ISERROR(SEARCH("NA",K358)))</formula>
    </cfRule>
  </conditionalFormatting>
  <conditionalFormatting sqref="I358">
    <cfRule type="containsText" dxfId="3252" priority="12937" operator="containsText" text="No">
      <formula>NOT(ISERROR(SEARCH("No",I358)))</formula>
    </cfRule>
    <cfRule type="containsText" dxfId="3251" priority="12938" operator="containsText" text="Yes">
      <formula>NOT(ISERROR(SEARCH("Yes",I358)))</formula>
    </cfRule>
  </conditionalFormatting>
  <conditionalFormatting sqref="J353 M353">
    <cfRule type="containsText" dxfId="3250" priority="12932" operator="containsText" text="Not Applicable">
      <formula>NOT(ISERROR(SEARCH("Not Applicable",J353)))</formula>
    </cfRule>
  </conditionalFormatting>
  <conditionalFormatting sqref="K353">
    <cfRule type="containsText" dxfId="3249" priority="12935" operator="containsText" text="NA">
      <formula>NOT(ISERROR(SEARCH("NA",K353)))</formula>
    </cfRule>
  </conditionalFormatting>
  <conditionalFormatting sqref="I353">
    <cfRule type="containsText" dxfId="3248" priority="12933" operator="containsText" text="No">
      <formula>NOT(ISERROR(SEARCH("No",I353)))</formula>
    </cfRule>
    <cfRule type="containsText" dxfId="3247" priority="12934" operator="containsText" text="Yes">
      <formula>NOT(ISERROR(SEARCH("Yes",I353)))</formula>
    </cfRule>
  </conditionalFormatting>
  <conditionalFormatting sqref="J348 M348">
    <cfRule type="containsText" dxfId="3246" priority="12928" operator="containsText" text="Not Applicable">
      <formula>NOT(ISERROR(SEARCH("Not Applicable",J348)))</formula>
    </cfRule>
  </conditionalFormatting>
  <conditionalFormatting sqref="K348">
    <cfRule type="containsText" dxfId="3245" priority="12931" operator="containsText" text="NA">
      <formula>NOT(ISERROR(SEARCH("NA",K348)))</formula>
    </cfRule>
  </conditionalFormatting>
  <conditionalFormatting sqref="I348">
    <cfRule type="containsText" dxfId="3244" priority="12929" operator="containsText" text="No">
      <formula>NOT(ISERROR(SEARCH("No",I348)))</formula>
    </cfRule>
    <cfRule type="containsText" dxfId="3243" priority="12930" operator="containsText" text="Yes">
      <formula>NOT(ISERROR(SEARCH("Yes",I348)))</formula>
    </cfRule>
  </conditionalFormatting>
  <conditionalFormatting sqref="J343 M343">
    <cfRule type="containsText" dxfId="3242" priority="12924" operator="containsText" text="Not Applicable">
      <formula>NOT(ISERROR(SEARCH("Not Applicable",J343)))</formula>
    </cfRule>
  </conditionalFormatting>
  <conditionalFormatting sqref="K343">
    <cfRule type="containsText" dxfId="3241" priority="12927" operator="containsText" text="NA">
      <formula>NOT(ISERROR(SEARCH("NA",K343)))</formula>
    </cfRule>
  </conditionalFormatting>
  <conditionalFormatting sqref="I343">
    <cfRule type="containsText" dxfId="3240" priority="12925" operator="containsText" text="No">
      <formula>NOT(ISERROR(SEARCH("No",I343)))</formula>
    </cfRule>
    <cfRule type="containsText" dxfId="3239" priority="12926" operator="containsText" text="Yes">
      <formula>NOT(ISERROR(SEARCH("Yes",I343)))</formula>
    </cfRule>
  </conditionalFormatting>
  <conditionalFormatting sqref="J338 M338">
    <cfRule type="containsText" dxfId="3238" priority="12920" operator="containsText" text="Not Applicable">
      <formula>NOT(ISERROR(SEARCH("Not Applicable",J338)))</formula>
    </cfRule>
  </conditionalFormatting>
  <conditionalFormatting sqref="K338">
    <cfRule type="containsText" dxfId="3237" priority="12923" operator="containsText" text="NA">
      <formula>NOT(ISERROR(SEARCH("NA",K338)))</formula>
    </cfRule>
  </conditionalFormatting>
  <conditionalFormatting sqref="I338">
    <cfRule type="containsText" dxfId="3236" priority="12921" operator="containsText" text="No">
      <formula>NOT(ISERROR(SEARCH("No",I338)))</formula>
    </cfRule>
    <cfRule type="containsText" dxfId="3235" priority="12922" operator="containsText" text="Yes">
      <formula>NOT(ISERROR(SEARCH("Yes",I338)))</formula>
    </cfRule>
  </conditionalFormatting>
  <conditionalFormatting sqref="J333 M333">
    <cfRule type="containsText" dxfId="3234" priority="12916" operator="containsText" text="Not Applicable">
      <formula>NOT(ISERROR(SEARCH("Not Applicable",J333)))</formula>
    </cfRule>
  </conditionalFormatting>
  <conditionalFormatting sqref="K333">
    <cfRule type="containsText" dxfId="3233" priority="12919" operator="containsText" text="NA">
      <formula>NOT(ISERROR(SEARCH("NA",K333)))</formula>
    </cfRule>
  </conditionalFormatting>
  <conditionalFormatting sqref="I333">
    <cfRule type="containsText" dxfId="3232" priority="12917" operator="containsText" text="No">
      <formula>NOT(ISERROR(SEARCH("No",I333)))</formula>
    </cfRule>
    <cfRule type="containsText" dxfId="3231" priority="12918" operator="containsText" text="Yes">
      <formula>NOT(ISERROR(SEARCH("Yes",I333)))</formula>
    </cfRule>
  </conditionalFormatting>
  <conditionalFormatting sqref="J328 M328">
    <cfRule type="containsText" dxfId="3230" priority="12912" operator="containsText" text="Not Applicable">
      <formula>NOT(ISERROR(SEARCH("Not Applicable",J328)))</formula>
    </cfRule>
  </conditionalFormatting>
  <conditionalFormatting sqref="K328">
    <cfRule type="containsText" dxfId="3229" priority="12915" operator="containsText" text="NA">
      <formula>NOT(ISERROR(SEARCH("NA",K328)))</formula>
    </cfRule>
  </conditionalFormatting>
  <conditionalFormatting sqref="I328">
    <cfRule type="containsText" dxfId="3228" priority="12913" operator="containsText" text="No">
      <formula>NOT(ISERROR(SEARCH("No",I328)))</formula>
    </cfRule>
    <cfRule type="containsText" dxfId="3227" priority="12914" operator="containsText" text="Yes">
      <formula>NOT(ISERROR(SEARCH("Yes",I328)))</formula>
    </cfRule>
  </conditionalFormatting>
  <conditionalFormatting sqref="J323 M323">
    <cfRule type="containsText" dxfId="3226" priority="12908" operator="containsText" text="Not Applicable">
      <formula>NOT(ISERROR(SEARCH("Not Applicable",J323)))</formula>
    </cfRule>
  </conditionalFormatting>
  <conditionalFormatting sqref="K323">
    <cfRule type="containsText" dxfId="3225" priority="12911" operator="containsText" text="NA">
      <formula>NOT(ISERROR(SEARCH("NA",K323)))</formula>
    </cfRule>
  </conditionalFormatting>
  <conditionalFormatting sqref="I323">
    <cfRule type="containsText" dxfId="3224" priority="12909" operator="containsText" text="No">
      <formula>NOT(ISERROR(SEARCH("No",I323)))</formula>
    </cfRule>
    <cfRule type="containsText" dxfId="3223" priority="12910" operator="containsText" text="Yes">
      <formula>NOT(ISERROR(SEARCH("Yes",I323)))</formula>
    </cfRule>
  </conditionalFormatting>
  <conditionalFormatting sqref="J318 M318">
    <cfRule type="containsText" dxfId="3222" priority="12904" operator="containsText" text="Not Applicable">
      <formula>NOT(ISERROR(SEARCH("Not Applicable",J318)))</formula>
    </cfRule>
  </conditionalFormatting>
  <conditionalFormatting sqref="K318">
    <cfRule type="containsText" dxfId="3221" priority="12907" operator="containsText" text="NA">
      <formula>NOT(ISERROR(SEARCH("NA",K318)))</formula>
    </cfRule>
  </conditionalFormatting>
  <conditionalFormatting sqref="I318">
    <cfRule type="containsText" dxfId="3220" priority="12905" operator="containsText" text="No">
      <formula>NOT(ISERROR(SEARCH("No",I318)))</formula>
    </cfRule>
    <cfRule type="containsText" dxfId="3219" priority="12906" operator="containsText" text="Yes">
      <formula>NOT(ISERROR(SEARCH("Yes",I318)))</formula>
    </cfRule>
  </conditionalFormatting>
  <conditionalFormatting sqref="J306 M306">
    <cfRule type="containsText" dxfId="3218" priority="12900" operator="containsText" text="Not Applicable">
      <formula>NOT(ISERROR(SEARCH("Not Applicable",J306)))</formula>
    </cfRule>
  </conditionalFormatting>
  <conditionalFormatting sqref="K306">
    <cfRule type="containsText" dxfId="3217" priority="12903" operator="containsText" text="NA">
      <formula>NOT(ISERROR(SEARCH("NA",K306)))</formula>
    </cfRule>
  </conditionalFormatting>
  <conditionalFormatting sqref="I306">
    <cfRule type="containsText" dxfId="3216" priority="12901" operator="containsText" text="No">
      <formula>NOT(ISERROR(SEARCH("No",I306)))</formula>
    </cfRule>
    <cfRule type="containsText" dxfId="3215" priority="12902" operator="containsText" text="Yes">
      <formula>NOT(ISERROR(SEARCH("Yes",I306)))</formula>
    </cfRule>
  </conditionalFormatting>
  <conditionalFormatting sqref="J301 M301">
    <cfRule type="containsText" dxfId="3214" priority="12896" operator="containsText" text="Not Applicable">
      <formula>NOT(ISERROR(SEARCH("Not Applicable",J301)))</formula>
    </cfRule>
  </conditionalFormatting>
  <conditionalFormatting sqref="K301">
    <cfRule type="containsText" dxfId="3213" priority="12899" operator="containsText" text="NA">
      <formula>NOT(ISERROR(SEARCH("NA",K301)))</formula>
    </cfRule>
  </conditionalFormatting>
  <conditionalFormatting sqref="I301">
    <cfRule type="containsText" dxfId="3212" priority="12897" operator="containsText" text="No">
      <formula>NOT(ISERROR(SEARCH("No",I301)))</formula>
    </cfRule>
    <cfRule type="containsText" dxfId="3211" priority="12898" operator="containsText" text="Yes">
      <formula>NOT(ISERROR(SEARCH("Yes",I301)))</formula>
    </cfRule>
  </conditionalFormatting>
  <conditionalFormatting sqref="J296 M296">
    <cfRule type="containsText" dxfId="3210" priority="12892" operator="containsText" text="Not Applicable">
      <formula>NOT(ISERROR(SEARCH("Not Applicable",J296)))</formula>
    </cfRule>
  </conditionalFormatting>
  <conditionalFormatting sqref="K296">
    <cfRule type="containsText" dxfId="3209" priority="12895" operator="containsText" text="NA">
      <formula>NOT(ISERROR(SEARCH("NA",K296)))</formula>
    </cfRule>
  </conditionalFormatting>
  <conditionalFormatting sqref="I296">
    <cfRule type="containsText" dxfId="3208" priority="12893" operator="containsText" text="No">
      <formula>NOT(ISERROR(SEARCH("No",I296)))</formula>
    </cfRule>
    <cfRule type="containsText" dxfId="3207" priority="12894" operator="containsText" text="Yes">
      <formula>NOT(ISERROR(SEARCH("Yes",I296)))</formula>
    </cfRule>
  </conditionalFormatting>
  <conditionalFormatting sqref="J291 M291">
    <cfRule type="containsText" dxfId="3206" priority="12888" operator="containsText" text="Not Applicable">
      <formula>NOT(ISERROR(SEARCH("Not Applicable",J291)))</formula>
    </cfRule>
  </conditionalFormatting>
  <conditionalFormatting sqref="K291">
    <cfRule type="containsText" dxfId="3205" priority="12891" operator="containsText" text="NA">
      <formula>NOT(ISERROR(SEARCH("NA",K291)))</formula>
    </cfRule>
  </conditionalFormatting>
  <conditionalFormatting sqref="I291">
    <cfRule type="containsText" dxfId="3204" priority="12889" operator="containsText" text="No">
      <formula>NOT(ISERROR(SEARCH("No",I291)))</formula>
    </cfRule>
    <cfRule type="containsText" dxfId="3203" priority="12890" operator="containsText" text="Yes">
      <formula>NOT(ISERROR(SEARCH("Yes",I291)))</formula>
    </cfRule>
  </conditionalFormatting>
  <conditionalFormatting sqref="J286 M286">
    <cfRule type="containsText" dxfId="3202" priority="12884" operator="containsText" text="Not Applicable">
      <formula>NOT(ISERROR(SEARCH("Not Applicable",J286)))</formula>
    </cfRule>
  </conditionalFormatting>
  <conditionalFormatting sqref="K286">
    <cfRule type="containsText" dxfId="3201" priority="12887" operator="containsText" text="NA">
      <formula>NOT(ISERROR(SEARCH("NA",K286)))</formula>
    </cfRule>
  </conditionalFormatting>
  <conditionalFormatting sqref="I286">
    <cfRule type="containsText" dxfId="3200" priority="12885" operator="containsText" text="No">
      <formula>NOT(ISERROR(SEARCH("No",I286)))</formula>
    </cfRule>
    <cfRule type="containsText" dxfId="3199" priority="12886" operator="containsText" text="Yes">
      <formula>NOT(ISERROR(SEARCH("Yes",I286)))</formula>
    </cfRule>
  </conditionalFormatting>
  <conditionalFormatting sqref="J281 M281">
    <cfRule type="containsText" dxfId="3198" priority="12880" operator="containsText" text="Not Applicable">
      <formula>NOT(ISERROR(SEARCH("Not Applicable",J281)))</formula>
    </cfRule>
  </conditionalFormatting>
  <conditionalFormatting sqref="K281">
    <cfRule type="containsText" dxfId="3197" priority="12883" operator="containsText" text="NA">
      <formula>NOT(ISERROR(SEARCH("NA",K281)))</formula>
    </cfRule>
  </conditionalFormatting>
  <conditionalFormatting sqref="I281">
    <cfRule type="containsText" dxfId="3196" priority="12881" operator="containsText" text="No">
      <formula>NOT(ISERROR(SEARCH("No",I281)))</formula>
    </cfRule>
    <cfRule type="containsText" dxfId="3195" priority="12882" operator="containsText" text="Yes">
      <formula>NOT(ISERROR(SEARCH("Yes",I281)))</formula>
    </cfRule>
  </conditionalFormatting>
  <conditionalFormatting sqref="J276 M276">
    <cfRule type="containsText" dxfId="3194" priority="12876" operator="containsText" text="Not Applicable">
      <formula>NOT(ISERROR(SEARCH("Not Applicable",J276)))</formula>
    </cfRule>
  </conditionalFormatting>
  <conditionalFormatting sqref="K276">
    <cfRule type="containsText" dxfId="3193" priority="12879" operator="containsText" text="NA">
      <formula>NOT(ISERROR(SEARCH("NA",K276)))</formula>
    </cfRule>
  </conditionalFormatting>
  <conditionalFormatting sqref="I276">
    <cfRule type="containsText" dxfId="3192" priority="12877" operator="containsText" text="No">
      <formula>NOT(ISERROR(SEARCH("No",I276)))</formula>
    </cfRule>
    <cfRule type="containsText" dxfId="3191" priority="12878" operator="containsText" text="Yes">
      <formula>NOT(ISERROR(SEARCH("Yes",I276)))</formula>
    </cfRule>
  </conditionalFormatting>
  <conditionalFormatting sqref="J271 M271">
    <cfRule type="containsText" dxfId="3190" priority="12872" operator="containsText" text="Not Applicable">
      <formula>NOT(ISERROR(SEARCH("Not Applicable",J271)))</formula>
    </cfRule>
  </conditionalFormatting>
  <conditionalFormatting sqref="K271">
    <cfRule type="containsText" dxfId="3189" priority="12875" operator="containsText" text="NA">
      <formula>NOT(ISERROR(SEARCH("NA",K271)))</formula>
    </cfRule>
  </conditionalFormatting>
  <conditionalFormatting sqref="I271">
    <cfRule type="containsText" dxfId="3188" priority="12873" operator="containsText" text="No">
      <formula>NOT(ISERROR(SEARCH("No",I271)))</formula>
    </cfRule>
    <cfRule type="containsText" dxfId="3187" priority="12874" operator="containsText" text="Yes">
      <formula>NOT(ISERROR(SEARCH("Yes",I271)))</formula>
    </cfRule>
  </conditionalFormatting>
  <conditionalFormatting sqref="J259 M259">
    <cfRule type="containsText" dxfId="3186" priority="12868" operator="containsText" text="Not Applicable">
      <formula>NOT(ISERROR(SEARCH("Not Applicable",J259)))</formula>
    </cfRule>
  </conditionalFormatting>
  <conditionalFormatting sqref="K259">
    <cfRule type="containsText" dxfId="3185" priority="12871" operator="containsText" text="NA">
      <formula>NOT(ISERROR(SEARCH("NA",K259)))</formula>
    </cfRule>
  </conditionalFormatting>
  <conditionalFormatting sqref="I259">
    <cfRule type="containsText" dxfId="3184" priority="12869" operator="containsText" text="No">
      <formula>NOT(ISERROR(SEARCH("No",I259)))</formula>
    </cfRule>
    <cfRule type="containsText" dxfId="3183" priority="12870" operator="containsText" text="Yes">
      <formula>NOT(ISERROR(SEARCH("Yes",I259)))</formula>
    </cfRule>
  </conditionalFormatting>
  <conditionalFormatting sqref="J254 M254">
    <cfRule type="containsText" dxfId="3182" priority="12864" operator="containsText" text="Not Applicable">
      <formula>NOT(ISERROR(SEARCH("Not Applicable",J254)))</formula>
    </cfRule>
  </conditionalFormatting>
  <conditionalFormatting sqref="K254">
    <cfRule type="containsText" dxfId="3181" priority="12867" operator="containsText" text="NA">
      <formula>NOT(ISERROR(SEARCH("NA",K254)))</formula>
    </cfRule>
  </conditionalFormatting>
  <conditionalFormatting sqref="I254">
    <cfRule type="containsText" dxfId="3180" priority="12865" operator="containsText" text="No">
      <formula>NOT(ISERROR(SEARCH("No",I254)))</formula>
    </cfRule>
    <cfRule type="containsText" dxfId="3179" priority="12866" operator="containsText" text="Yes">
      <formula>NOT(ISERROR(SEARCH("Yes",I254)))</formula>
    </cfRule>
  </conditionalFormatting>
  <conditionalFormatting sqref="J249 M249">
    <cfRule type="containsText" dxfId="3178" priority="12860" operator="containsText" text="Not Applicable">
      <formula>NOT(ISERROR(SEARCH("Not Applicable",J249)))</formula>
    </cfRule>
  </conditionalFormatting>
  <conditionalFormatting sqref="K249">
    <cfRule type="containsText" dxfId="3177" priority="12863" operator="containsText" text="NA">
      <formula>NOT(ISERROR(SEARCH("NA",K249)))</formula>
    </cfRule>
  </conditionalFormatting>
  <conditionalFormatting sqref="I249">
    <cfRule type="containsText" dxfId="3176" priority="12861" operator="containsText" text="No">
      <formula>NOT(ISERROR(SEARCH("No",I249)))</formula>
    </cfRule>
    <cfRule type="containsText" dxfId="3175" priority="12862" operator="containsText" text="Yes">
      <formula>NOT(ISERROR(SEARCH("Yes",I249)))</formula>
    </cfRule>
  </conditionalFormatting>
  <conditionalFormatting sqref="J244 M244">
    <cfRule type="containsText" dxfId="3174" priority="12856" operator="containsText" text="Not Applicable">
      <formula>NOT(ISERROR(SEARCH("Not Applicable",J244)))</formula>
    </cfRule>
  </conditionalFormatting>
  <conditionalFormatting sqref="K244">
    <cfRule type="containsText" dxfId="3173" priority="12859" operator="containsText" text="NA">
      <formula>NOT(ISERROR(SEARCH("NA",K244)))</formula>
    </cfRule>
  </conditionalFormatting>
  <conditionalFormatting sqref="I244">
    <cfRule type="containsText" dxfId="3172" priority="12857" operator="containsText" text="No">
      <formula>NOT(ISERROR(SEARCH("No",I244)))</formula>
    </cfRule>
    <cfRule type="containsText" dxfId="3171" priority="12858" operator="containsText" text="Yes">
      <formula>NOT(ISERROR(SEARCH("Yes",I244)))</formula>
    </cfRule>
  </conditionalFormatting>
  <conditionalFormatting sqref="J239 M239">
    <cfRule type="containsText" dxfId="3170" priority="12852" operator="containsText" text="Not Applicable">
      <formula>NOT(ISERROR(SEARCH("Not Applicable",J239)))</formula>
    </cfRule>
  </conditionalFormatting>
  <conditionalFormatting sqref="K239">
    <cfRule type="containsText" dxfId="3169" priority="12855" operator="containsText" text="NA">
      <formula>NOT(ISERROR(SEARCH("NA",K239)))</formula>
    </cfRule>
  </conditionalFormatting>
  <conditionalFormatting sqref="I239">
    <cfRule type="containsText" dxfId="3168" priority="12853" operator="containsText" text="No">
      <formula>NOT(ISERROR(SEARCH("No",I239)))</formula>
    </cfRule>
    <cfRule type="containsText" dxfId="3167" priority="12854" operator="containsText" text="Yes">
      <formula>NOT(ISERROR(SEARCH("Yes",I239)))</formula>
    </cfRule>
  </conditionalFormatting>
  <conditionalFormatting sqref="J234 M234">
    <cfRule type="containsText" dxfId="3166" priority="12848" operator="containsText" text="Not Applicable">
      <formula>NOT(ISERROR(SEARCH("Not Applicable",J234)))</formula>
    </cfRule>
  </conditionalFormatting>
  <conditionalFormatting sqref="K234">
    <cfRule type="containsText" dxfId="3165" priority="12851" operator="containsText" text="NA">
      <formula>NOT(ISERROR(SEARCH("NA",K234)))</formula>
    </cfRule>
  </conditionalFormatting>
  <conditionalFormatting sqref="I234">
    <cfRule type="containsText" dxfId="3164" priority="12849" operator="containsText" text="No">
      <formula>NOT(ISERROR(SEARCH("No",I234)))</formula>
    </cfRule>
    <cfRule type="containsText" dxfId="3163" priority="12850" operator="containsText" text="Yes">
      <formula>NOT(ISERROR(SEARCH("Yes",I234)))</formula>
    </cfRule>
  </conditionalFormatting>
  <conditionalFormatting sqref="J229 M229">
    <cfRule type="containsText" dxfId="3162" priority="12844" operator="containsText" text="Not Applicable">
      <formula>NOT(ISERROR(SEARCH("Not Applicable",J229)))</formula>
    </cfRule>
  </conditionalFormatting>
  <conditionalFormatting sqref="K229">
    <cfRule type="containsText" dxfId="3161" priority="12847" operator="containsText" text="NA">
      <formula>NOT(ISERROR(SEARCH("NA",K229)))</formula>
    </cfRule>
  </conditionalFormatting>
  <conditionalFormatting sqref="I229">
    <cfRule type="containsText" dxfId="3160" priority="12845" operator="containsText" text="No">
      <formula>NOT(ISERROR(SEARCH("No",I229)))</formula>
    </cfRule>
    <cfRule type="containsText" dxfId="3159" priority="12846" operator="containsText" text="Yes">
      <formula>NOT(ISERROR(SEARCH("Yes",I229)))</formula>
    </cfRule>
  </conditionalFormatting>
  <conditionalFormatting sqref="J224 M224">
    <cfRule type="containsText" dxfId="3158" priority="12840" operator="containsText" text="Not Applicable">
      <formula>NOT(ISERROR(SEARCH("Not Applicable",J224)))</formula>
    </cfRule>
  </conditionalFormatting>
  <conditionalFormatting sqref="K224">
    <cfRule type="containsText" dxfId="3157" priority="12843" operator="containsText" text="NA">
      <formula>NOT(ISERROR(SEARCH("NA",K224)))</formula>
    </cfRule>
  </conditionalFormatting>
  <conditionalFormatting sqref="I224">
    <cfRule type="containsText" dxfId="3156" priority="12841" operator="containsText" text="No">
      <formula>NOT(ISERROR(SEARCH("No",I224)))</formula>
    </cfRule>
    <cfRule type="containsText" dxfId="3155" priority="12842" operator="containsText" text="Yes">
      <formula>NOT(ISERROR(SEARCH("Yes",I224)))</formula>
    </cfRule>
  </conditionalFormatting>
  <conditionalFormatting sqref="J219 M219">
    <cfRule type="containsText" dxfId="3154" priority="12836" operator="containsText" text="Not Applicable">
      <formula>NOT(ISERROR(SEARCH("Not Applicable",J219)))</formula>
    </cfRule>
  </conditionalFormatting>
  <conditionalFormatting sqref="K219">
    <cfRule type="containsText" dxfId="3153" priority="12839" operator="containsText" text="NA">
      <formula>NOT(ISERROR(SEARCH("NA",K219)))</formula>
    </cfRule>
  </conditionalFormatting>
  <conditionalFormatting sqref="I219">
    <cfRule type="containsText" dxfId="3152" priority="12837" operator="containsText" text="No">
      <formula>NOT(ISERROR(SEARCH("No",I219)))</formula>
    </cfRule>
    <cfRule type="containsText" dxfId="3151" priority="12838" operator="containsText" text="Yes">
      <formula>NOT(ISERROR(SEARCH("Yes",I219)))</formula>
    </cfRule>
  </conditionalFormatting>
  <conditionalFormatting sqref="J207 M207">
    <cfRule type="containsText" dxfId="3150" priority="12832" operator="containsText" text="Not Applicable">
      <formula>NOT(ISERROR(SEARCH("Not Applicable",J207)))</formula>
    </cfRule>
  </conditionalFormatting>
  <conditionalFormatting sqref="K207">
    <cfRule type="containsText" dxfId="3149" priority="12835" operator="containsText" text="NA">
      <formula>NOT(ISERROR(SEARCH("NA",K207)))</formula>
    </cfRule>
  </conditionalFormatting>
  <conditionalFormatting sqref="I207">
    <cfRule type="containsText" dxfId="3148" priority="12833" operator="containsText" text="No">
      <formula>NOT(ISERROR(SEARCH("No",I207)))</formula>
    </cfRule>
    <cfRule type="containsText" dxfId="3147" priority="12834" operator="containsText" text="Yes">
      <formula>NOT(ISERROR(SEARCH("Yes",I207)))</formula>
    </cfRule>
  </conditionalFormatting>
  <conditionalFormatting sqref="J202 M202">
    <cfRule type="containsText" dxfId="3146" priority="12828" operator="containsText" text="Not Applicable">
      <formula>NOT(ISERROR(SEARCH("Not Applicable",J202)))</formula>
    </cfRule>
  </conditionalFormatting>
  <conditionalFormatting sqref="K202">
    <cfRule type="containsText" dxfId="3145" priority="12831" operator="containsText" text="NA">
      <formula>NOT(ISERROR(SEARCH("NA",K202)))</formula>
    </cfRule>
  </conditionalFormatting>
  <conditionalFormatting sqref="I202">
    <cfRule type="containsText" dxfId="3144" priority="12829" operator="containsText" text="No">
      <formula>NOT(ISERROR(SEARCH("No",I202)))</formula>
    </cfRule>
    <cfRule type="containsText" dxfId="3143" priority="12830" operator="containsText" text="Yes">
      <formula>NOT(ISERROR(SEARCH("Yes",I202)))</formula>
    </cfRule>
  </conditionalFormatting>
  <conditionalFormatting sqref="J197 M197">
    <cfRule type="containsText" dxfId="3142" priority="12824" operator="containsText" text="Not Applicable">
      <formula>NOT(ISERROR(SEARCH("Not Applicable",J197)))</formula>
    </cfRule>
  </conditionalFormatting>
  <conditionalFormatting sqref="K197">
    <cfRule type="containsText" dxfId="3141" priority="12827" operator="containsText" text="NA">
      <formula>NOT(ISERROR(SEARCH("NA",K197)))</formula>
    </cfRule>
  </conditionalFormatting>
  <conditionalFormatting sqref="I197">
    <cfRule type="containsText" dxfId="3140" priority="12825" operator="containsText" text="No">
      <formula>NOT(ISERROR(SEARCH("No",I197)))</formula>
    </cfRule>
    <cfRule type="containsText" dxfId="3139" priority="12826" operator="containsText" text="Yes">
      <formula>NOT(ISERROR(SEARCH("Yes",I197)))</formula>
    </cfRule>
  </conditionalFormatting>
  <conditionalFormatting sqref="J192 M192">
    <cfRule type="containsText" dxfId="3138" priority="12820" operator="containsText" text="Not Applicable">
      <formula>NOT(ISERROR(SEARCH("Not Applicable",J192)))</formula>
    </cfRule>
  </conditionalFormatting>
  <conditionalFormatting sqref="K192">
    <cfRule type="containsText" dxfId="3137" priority="12823" operator="containsText" text="NA">
      <formula>NOT(ISERROR(SEARCH("NA",K192)))</formula>
    </cfRule>
  </conditionalFormatting>
  <conditionalFormatting sqref="I192">
    <cfRule type="containsText" dxfId="3136" priority="12821" operator="containsText" text="No">
      <formula>NOT(ISERROR(SEARCH("No",I192)))</formula>
    </cfRule>
    <cfRule type="containsText" dxfId="3135" priority="12822" operator="containsText" text="Yes">
      <formula>NOT(ISERROR(SEARCH("Yes",I192)))</formula>
    </cfRule>
  </conditionalFormatting>
  <conditionalFormatting sqref="J187 M187">
    <cfRule type="containsText" dxfId="3134" priority="12816" operator="containsText" text="Not Applicable">
      <formula>NOT(ISERROR(SEARCH("Not Applicable",J187)))</formula>
    </cfRule>
  </conditionalFormatting>
  <conditionalFormatting sqref="K187">
    <cfRule type="containsText" dxfId="3133" priority="12819" operator="containsText" text="NA">
      <formula>NOT(ISERROR(SEARCH("NA",K187)))</formula>
    </cfRule>
  </conditionalFormatting>
  <conditionalFormatting sqref="I187">
    <cfRule type="containsText" dxfId="3132" priority="12817" operator="containsText" text="No">
      <formula>NOT(ISERROR(SEARCH("No",I187)))</formula>
    </cfRule>
    <cfRule type="containsText" dxfId="3131" priority="12818" operator="containsText" text="Yes">
      <formula>NOT(ISERROR(SEARCH("Yes",I187)))</formula>
    </cfRule>
  </conditionalFormatting>
  <conditionalFormatting sqref="J182 M182">
    <cfRule type="containsText" dxfId="3130" priority="12812" operator="containsText" text="Not Applicable">
      <formula>NOT(ISERROR(SEARCH("Not Applicable",J182)))</formula>
    </cfRule>
  </conditionalFormatting>
  <conditionalFormatting sqref="K182">
    <cfRule type="containsText" dxfId="3129" priority="12815" operator="containsText" text="NA">
      <formula>NOT(ISERROR(SEARCH("NA",K182)))</formula>
    </cfRule>
  </conditionalFormatting>
  <conditionalFormatting sqref="I182">
    <cfRule type="containsText" dxfId="3128" priority="12813" operator="containsText" text="No">
      <formula>NOT(ISERROR(SEARCH("No",I182)))</formula>
    </cfRule>
    <cfRule type="containsText" dxfId="3127" priority="12814" operator="containsText" text="Yes">
      <formula>NOT(ISERROR(SEARCH("Yes",I182)))</formula>
    </cfRule>
  </conditionalFormatting>
  <conditionalFormatting sqref="J170 M170">
    <cfRule type="containsText" dxfId="3126" priority="12808" operator="containsText" text="Not Applicable">
      <formula>NOT(ISERROR(SEARCH("Not Applicable",J170)))</formula>
    </cfRule>
  </conditionalFormatting>
  <conditionalFormatting sqref="K170">
    <cfRule type="containsText" dxfId="3125" priority="12811" operator="containsText" text="NA">
      <formula>NOT(ISERROR(SEARCH("NA",K170)))</formula>
    </cfRule>
  </conditionalFormatting>
  <conditionalFormatting sqref="I170">
    <cfRule type="containsText" dxfId="3124" priority="12809" operator="containsText" text="No">
      <formula>NOT(ISERROR(SEARCH("No",I170)))</formula>
    </cfRule>
    <cfRule type="containsText" dxfId="3123" priority="12810" operator="containsText" text="Yes">
      <formula>NOT(ISERROR(SEARCH("Yes",I170)))</formula>
    </cfRule>
  </conditionalFormatting>
  <conditionalFormatting sqref="J165 M165">
    <cfRule type="containsText" dxfId="3122" priority="12804" operator="containsText" text="Not Applicable">
      <formula>NOT(ISERROR(SEARCH("Not Applicable",J165)))</formula>
    </cfRule>
  </conditionalFormatting>
  <conditionalFormatting sqref="K165">
    <cfRule type="containsText" dxfId="3121" priority="12807" operator="containsText" text="NA">
      <formula>NOT(ISERROR(SEARCH("NA",K165)))</formula>
    </cfRule>
  </conditionalFormatting>
  <conditionalFormatting sqref="I165">
    <cfRule type="containsText" dxfId="3120" priority="12805" operator="containsText" text="No">
      <formula>NOT(ISERROR(SEARCH("No",I165)))</formula>
    </cfRule>
    <cfRule type="containsText" dxfId="3119" priority="12806" operator="containsText" text="Yes">
      <formula>NOT(ISERROR(SEARCH("Yes",I165)))</formula>
    </cfRule>
  </conditionalFormatting>
  <conditionalFormatting sqref="J160 M160">
    <cfRule type="containsText" dxfId="3118" priority="12800" operator="containsText" text="Not Applicable">
      <formula>NOT(ISERROR(SEARCH("Not Applicable",J160)))</formula>
    </cfRule>
  </conditionalFormatting>
  <conditionalFormatting sqref="K160">
    <cfRule type="containsText" dxfId="3117" priority="12803" operator="containsText" text="NA">
      <formula>NOT(ISERROR(SEARCH("NA",K160)))</formula>
    </cfRule>
  </conditionalFormatting>
  <conditionalFormatting sqref="I160">
    <cfRule type="containsText" dxfId="3116" priority="12801" operator="containsText" text="No">
      <formula>NOT(ISERROR(SEARCH("No",I160)))</formula>
    </cfRule>
    <cfRule type="containsText" dxfId="3115" priority="12802" operator="containsText" text="Yes">
      <formula>NOT(ISERROR(SEARCH("Yes",I160)))</formula>
    </cfRule>
  </conditionalFormatting>
  <conditionalFormatting sqref="J155 M155">
    <cfRule type="containsText" dxfId="3114" priority="12796" operator="containsText" text="Not Applicable">
      <formula>NOT(ISERROR(SEARCH("Not Applicable",J155)))</formula>
    </cfRule>
  </conditionalFormatting>
  <conditionalFormatting sqref="K155">
    <cfRule type="containsText" dxfId="3113" priority="12799" operator="containsText" text="NA">
      <formula>NOT(ISERROR(SEARCH("NA",K155)))</formula>
    </cfRule>
  </conditionalFormatting>
  <conditionalFormatting sqref="I155">
    <cfRule type="containsText" dxfId="3112" priority="12797" operator="containsText" text="No">
      <formula>NOT(ISERROR(SEARCH("No",I155)))</formula>
    </cfRule>
    <cfRule type="containsText" dxfId="3111" priority="12798" operator="containsText" text="Yes">
      <formula>NOT(ISERROR(SEARCH("Yes",I155)))</formula>
    </cfRule>
  </conditionalFormatting>
  <conditionalFormatting sqref="J150 M150">
    <cfRule type="containsText" dxfId="3110" priority="12792" operator="containsText" text="Not Applicable">
      <formula>NOT(ISERROR(SEARCH("Not Applicable",J150)))</formula>
    </cfRule>
  </conditionalFormatting>
  <conditionalFormatting sqref="K150">
    <cfRule type="containsText" dxfId="3109" priority="12795" operator="containsText" text="NA">
      <formula>NOT(ISERROR(SEARCH("NA",K150)))</formula>
    </cfRule>
  </conditionalFormatting>
  <conditionalFormatting sqref="I150">
    <cfRule type="containsText" dxfId="3108" priority="12793" operator="containsText" text="No">
      <formula>NOT(ISERROR(SEARCH("No",I150)))</formula>
    </cfRule>
    <cfRule type="containsText" dxfId="3107" priority="12794" operator="containsText" text="Yes">
      <formula>NOT(ISERROR(SEARCH("Yes",I150)))</formula>
    </cfRule>
  </conditionalFormatting>
  <conditionalFormatting sqref="J145 M145">
    <cfRule type="containsText" dxfId="3106" priority="12788" operator="containsText" text="Not Applicable">
      <formula>NOT(ISERROR(SEARCH("Not Applicable",J145)))</formula>
    </cfRule>
  </conditionalFormatting>
  <conditionalFormatting sqref="K145">
    <cfRule type="containsText" dxfId="3105" priority="12791" operator="containsText" text="NA">
      <formula>NOT(ISERROR(SEARCH("NA",K145)))</formula>
    </cfRule>
  </conditionalFormatting>
  <conditionalFormatting sqref="I145">
    <cfRule type="containsText" dxfId="3104" priority="12789" operator="containsText" text="No">
      <formula>NOT(ISERROR(SEARCH("No",I145)))</formula>
    </cfRule>
    <cfRule type="containsText" dxfId="3103" priority="12790" operator="containsText" text="Yes">
      <formula>NOT(ISERROR(SEARCH("Yes",I145)))</formula>
    </cfRule>
  </conditionalFormatting>
  <conditionalFormatting sqref="J140 M140">
    <cfRule type="containsText" dxfId="3102" priority="12784" operator="containsText" text="Not Applicable">
      <formula>NOT(ISERROR(SEARCH("Not Applicable",J140)))</formula>
    </cfRule>
  </conditionalFormatting>
  <conditionalFormatting sqref="K140">
    <cfRule type="containsText" dxfId="3101" priority="12787" operator="containsText" text="NA">
      <formula>NOT(ISERROR(SEARCH("NA",K140)))</formula>
    </cfRule>
  </conditionalFormatting>
  <conditionalFormatting sqref="I140">
    <cfRule type="containsText" dxfId="3100" priority="12785" operator="containsText" text="No">
      <formula>NOT(ISERROR(SEARCH("No",I140)))</formula>
    </cfRule>
    <cfRule type="containsText" dxfId="3099" priority="12786" operator="containsText" text="Yes">
      <formula>NOT(ISERROR(SEARCH("Yes",I140)))</formula>
    </cfRule>
  </conditionalFormatting>
  <conditionalFormatting sqref="J128 M128">
    <cfRule type="containsText" dxfId="3098" priority="12780" operator="containsText" text="Not Applicable">
      <formula>NOT(ISERROR(SEARCH("Not Applicable",J128)))</formula>
    </cfRule>
  </conditionalFormatting>
  <conditionalFormatting sqref="K128">
    <cfRule type="containsText" dxfId="3097" priority="12783" operator="containsText" text="NA">
      <formula>NOT(ISERROR(SEARCH("NA",K128)))</formula>
    </cfRule>
  </conditionalFormatting>
  <conditionalFormatting sqref="I128">
    <cfRule type="containsText" dxfId="3096" priority="12781" operator="containsText" text="No">
      <formula>NOT(ISERROR(SEARCH("No",I128)))</formula>
    </cfRule>
    <cfRule type="containsText" dxfId="3095" priority="12782" operator="containsText" text="Yes">
      <formula>NOT(ISERROR(SEARCH("Yes",I128)))</formula>
    </cfRule>
  </conditionalFormatting>
  <conditionalFormatting sqref="J123 M123">
    <cfRule type="containsText" dxfId="3094" priority="12776" operator="containsText" text="Not Applicable">
      <formula>NOT(ISERROR(SEARCH("Not Applicable",J123)))</formula>
    </cfRule>
  </conditionalFormatting>
  <conditionalFormatting sqref="K123">
    <cfRule type="containsText" dxfId="3093" priority="12779" operator="containsText" text="NA">
      <formula>NOT(ISERROR(SEARCH("NA",K123)))</formula>
    </cfRule>
  </conditionalFormatting>
  <conditionalFormatting sqref="I123">
    <cfRule type="containsText" dxfId="3092" priority="12777" operator="containsText" text="No">
      <formula>NOT(ISERROR(SEARCH("No",I123)))</formula>
    </cfRule>
    <cfRule type="containsText" dxfId="3091" priority="12778" operator="containsText" text="Yes">
      <formula>NOT(ISERROR(SEARCH("Yes",I123)))</formula>
    </cfRule>
  </conditionalFormatting>
  <conditionalFormatting sqref="J118 M118">
    <cfRule type="containsText" dxfId="3090" priority="12772" operator="containsText" text="Not Applicable">
      <formula>NOT(ISERROR(SEARCH("Not Applicable",J118)))</formula>
    </cfRule>
  </conditionalFormatting>
  <conditionalFormatting sqref="K118">
    <cfRule type="containsText" dxfId="3089" priority="12775" operator="containsText" text="NA">
      <formula>NOT(ISERROR(SEARCH("NA",K118)))</formula>
    </cfRule>
  </conditionalFormatting>
  <conditionalFormatting sqref="I118">
    <cfRule type="containsText" dxfId="3088" priority="12773" operator="containsText" text="No">
      <formula>NOT(ISERROR(SEARCH("No",I118)))</formula>
    </cfRule>
    <cfRule type="containsText" dxfId="3087" priority="12774" operator="containsText" text="Yes">
      <formula>NOT(ISERROR(SEARCH("Yes",I118)))</formula>
    </cfRule>
  </conditionalFormatting>
  <conditionalFormatting sqref="J113 M113">
    <cfRule type="containsText" dxfId="3086" priority="12768" operator="containsText" text="Not Applicable">
      <formula>NOT(ISERROR(SEARCH("Not Applicable",J113)))</formula>
    </cfRule>
  </conditionalFormatting>
  <conditionalFormatting sqref="K113">
    <cfRule type="containsText" dxfId="3085" priority="12771" operator="containsText" text="NA">
      <formula>NOT(ISERROR(SEARCH("NA",K113)))</formula>
    </cfRule>
  </conditionalFormatting>
  <conditionalFormatting sqref="I113">
    <cfRule type="containsText" dxfId="3084" priority="12769" operator="containsText" text="No">
      <formula>NOT(ISERROR(SEARCH("No",I113)))</formula>
    </cfRule>
    <cfRule type="containsText" dxfId="3083" priority="12770" operator="containsText" text="Yes">
      <formula>NOT(ISERROR(SEARCH("Yes",I113)))</formula>
    </cfRule>
  </conditionalFormatting>
  <conditionalFormatting sqref="J108 M108">
    <cfRule type="containsText" dxfId="3082" priority="12764" operator="containsText" text="Not Applicable">
      <formula>NOT(ISERROR(SEARCH("Not Applicable",J108)))</formula>
    </cfRule>
  </conditionalFormatting>
  <conditionalFormatting sqref="K108">
    <cfRule type="containsText" dxfId="3081" priority="12767" operator="containsText" text="NA">
      <formula>NOT(ISERROR(SEARCH("NA",K108)))</formula>
    </cfRule>
  </conditionalFormatting>
  <conditionalFormatting sqref="I108">
    <cfRule type="containsText" dxfId="3080" priority="12765" operator="containsText" text="No">
      <formula>NOT(ISERROR(SEARCH("No",I108)))</formula>
    </cfRule>
    <cfRule type="containsText" dxfId="3079" priority="12766" operator="containsText" text="Yes">
      <formula>NOT(ISERROR(SEARCH("Yes",I108)))</formula>
    </cfRule>
  </conditionalFormatting>
  <conditionalFormatting sqref="J103 M103">
    <cfRule type="containsText" dxfId="3078" priority="12760" operator="containsText" text="Not Applicable">
      <formula>NOT(ISERROR(SEARCH("Not Applicable",J103)))</formula>
    </cfRule>
  </conditionalFormatting>
  <conditionalFormatting sqref="K103">
    <cfRule type="containsText" dxfId="3077" priority="12763" operator="containsText" text="NA">
      <formula>NOT(ISERROR(SEARCH("NA",K103)))</formula>
    </cfRule>
  </conditionalFormatting>
  <conditionalFormatting sqref="I103">
    <cfRule type="containsText" dxfId="3076" priority="12761" operator="containsText" text="No">
      <formula>NOT(ISERROR(SEARCH("No",I103)))</formula>
    </cfRule>
    <cfRule type="containsText" dxfId="3075" priority="12762" operator="containsText" text="Yes">
      <formula>NOT(ISERROR(SEARCH("Yes",I103)))</formula>
    </cfRule>
  </conditionalFormatting>
  <conditionalFormatting sqref="J98 M98">
    <cfRule type="containsText" dxfId="3074" priority="12756" operator="containsText" text="Not Applicable">
      <formula>NOT(ISERROR(SEARCH("Not Applicable",J98)))</formula>
    </cfRule>
  </conditionalFormatting>
  <conditionalFormatting sqref="K98">
    <cfRule type="containsText" dxfId="3073" priority="12759" operator="containsText" text="NA">
      <formula>NOT(ISERROR(SEARCH("NA",K98)))</formula>
    </cfRule>
  </conditionalFormatting>
  <conditionalFormatting sqref="I98">
    <cfRule type="containsText" dxfId="3072" priority="12757" operator="containsText" text="No">
      <formula>NOT(ISERROR(SEARCH("No",I98)))</formula>
    </cfRule>
    <cfRule type="containsText" dxfId="3071" priority="12758" operator="containsText" text="Yes">
      <formula>NOT(ISERROR(SEARCH("Yes",I98)))</formula>
    </cfRule>
  </conditionalFormatting>
  <conditionalFormatting sqref="J93 M93">
    <cfRule type="containsText" dxfId="3070" priority="12752" operator="containsText" text="Not Applicable">
      <formula>NOT(ISERROR(SEARCH("Not Applicable",J93)))</formula>
    </cfRule>
  </conditionalFormatting>
  <conditionalFormatting sqref="K93">
    <cfRule type="containsText" dxfId="3069" priority="12755" operator="containsText" text="NA">
      <formula>NOT(ISERROR(SEARCH("NA",K93)))</formula>
    </cfRule>
  </conditionalFormatting>
  <conditionalFormatting sqref="I93">
    <cfRule type="containsText" dxfId="3068" priority="12753" operator="containsText" text="No">
      <formula>NOT(ISERROR(SEARCH("No",I93)))</formula>
    </cfRule>
    <cfRule type="containsText" dxfId="3067" priority="12754" operator="containsText" text="Yes">
      <formula>NOT(ISERROR(SEARCH("Yes",I93)))</formula>
    </cfRule>
  </conditionalFormatting>
  <conditionalFormatting sqref="J81 M81">
    <cfRule type="containsText" dxfId="3066" priority="12748" operator="containsText" text="Not Applicable">
      <formula>NOT(ISERROR(SEARCH("Not Applicable",J81)))</formula>
    </cfRule>
  </conditionalFormatting>
  <conditionalFormatting sqref="K81">
    <cfRule type="containsText" dxfId="3065" priority="12751" operator="containsText" text="NA">
      <formula>NOT(ISERROR(SEARCH("NA",K81)))</formula>
    </cfRule>
  </conditionalFormatting>
  <conditionalFormatting sqref="I81">
    <cfRule type="containsText" dxfId="3064" priority="12749" operator="containsText" text="No">
      <formula>NOT(ISERROR(SEARCH("No",I81)))</formula>
    </cfRule>
    <cfRule type="containsText" dxfId="3063" priority="12750" operator="containsText" text="Yes">
      <formula>NOT(ISERROR(SEARCH("Yes",I81)))</formula>
    </cfRule>
  </conditionalFormatting>
  <conditionalFormatting sqref="J76 M76">
    <cfRule type="containsText" dxfId="3062" priority="12744" operator="containsText" text="Not Applicable">
      <formula>NOT(ISERROR(SEARCH("Not Applicable",J76)))</formula>
    </cfRule>
  </conditionalFormatting>
  <conditionalFormatting sqref="K76">
    <cfRule type="containsText" dxfId="3061" priority="12747" operator="containsText" text="NA">
      <formula>NOT(ISERROR(SEARCH("NA",K76)))</formula>
    </cfRule>
  </conditionalFormatting>
  <conditionalFormatting sqref="I76">
    <cfRule type="containsText" dxfId="3060" priority="12745" operator="containsText" text="No">
      <formula>NOT(ISERROR(SEARCH("No",I76)))</formula>
    </cfRule>
    <cfRule type="containsText" dxfId="3059" priority="12746" operator="containsText" text="Yes">
      <formula>NOT(ISERROR(SEARCH("Yes",I76)))</formula>
    </cfRule>
  </conditionalFormatting>
  <conditionalFormatting sqref="J71 M71">
    <cfRule type="containsText" dxfId="3058" priority="12740" operator="containsText" text="Not Applicable">
      <formula>NOT(ISERROR(SEARCH("Not Applicable",J71)))</formula>
    </cfRule>
  </conditionalFormatting>
  <conditionalFormatting sqref="K71">
    <cfRule type="containsText" dxfId="3057" priority="12743" operator="containsText" text="NA">
      <formula>NOT(ISERROR(SEARCH("NA",K71)))</formula>
    </cfRule>
  </conditionalFormatting>
  <conditionalFormatting sqref="I71">
    <cfRule type="containsText" dxfId="3056" priority="12741" operator="containsText" text="No">
      <formula>NOT(ISERROR(SEARCH("No",I71)))</formula>
    </cfRule>
    <cfRule type="containsText" dxfId="3055" priority="12742" operator="containsText" text="Yes">
      <formula>NOT(ISERROR(SEARCH("Yes",I71)))</formula>
    </cfRule>
  </conditionalFormatting>
  <conditionalFormatting sqref="J66 M66">
    <cfRule type="containsText" dxfId="3054" priority="12736" operator="containsText" text="Not Applicable">
      <formula>NOT(ISERROR(SEARCH("Not Applicable",J66)))</formula>
    </cfRule>
  </conditionalFormatting>
  <conditionalFormatting sqref="K66">
    <cfRule type="containsText" dxfId="3053" priority="12739" operator="containsText" text="NA">
      <formula>NOT(ISERROR(SEARCH("NA",K66)))</formula>
    </cfRule>
  </conditionalFormatting>
  <conditionalFormatting sqref="I66">
    <cfRule type="containsText" dxfId="3052" priority="12737" operator="containsText" text="No">
      <formula>NOT(ISERROR(SEARCH("No",I66)))</formula>
    </cfRule>
    <cfRule type="containsText" dxfId="3051" priority="12738" operator="containsText" text="Yes">
      <formula>NOT(ISERROR(SEARCH("Yes",I66)))</formula>
    </cfRule>
  </conditionalFormatting>
  <conditionalFormatting sqref="J61 M61">
    <cfRule type="containsText" dxfId="3050" priority="12732" operator="containsText" text="Not Applicable">
      <formula>NOT(ISERROR(SEARCH("Not Applicable",J61)))</formula>
    </cfRule>
  </conditionalFormatting>
  <conditionalFormatting sqref="K61">
    <cfRule type="containsText" dxfId="3049" priority="12735" operator="containsText" text="NA">
      <formula>NOT(ISERROR(SEARCH("NA",K61)))</formula>
    </cfRule>
  </conditionalFormatting>
  <conditionalFormatting sqref="I61">
    <cfRule type="containsText" dxfId="3048" priority="12733" operator="containsText" text="No">
      <formula>NOT(ISERROR(SEARCH("No",I61)))</formula>
    </cfRule>
    <cfRule type="containsText" dxfId="3047" priority="12734" operator="containsText" text="Yes">
      <formula>NOT(ISERROR(SEARCH("Yes",I61)))</formula>
    </cfRule>
  </conditionalFormatting>
  <conditionalFormatting sqref="J56 M56">
    <cfRule type="containsText" dxfId="3046" priority="12728" operator="containsText" text="Not Applicable">
      <formula>NOT(ISERROR(SEARCH("Not Applicable",J56)))</formula>
    </cfRule>
  </conditionalFormatting>
  <conditionalFormatting sqref="K56">
    <cfRule type="containsText" dxfId="3045" priority="12731" operator="containsText" text="NA">
      <formula>NOT(ISERROR(SEARCH("NA",K56)))</formula>
    </cfRule>
  </conditionalFormatting>
  <conditionalFormatting sqref="I56">
    <cfRule type="containsText" dxfId="3044" priority="12729" operator="containsText" text="No">
      <formula>NOT(ISERROR(SEARCH("No",I56)))</formula>
    </cfRule>
    <cfRule type="containsText" dxfId="3043" priority="12730" operator="containsText" text="Yes">
      <formula>NOT(ISERROR(SEARCH("Yes",I56)))</formula>
    </cfRule>
  </conditionalFormatting>
  <conditionalFormatting sqref="J44 M44">
    <cfRule type="containsText" dxfId="3042" priority="12724" operator="containsText" text="Not Applicable">
      <formula>NOT(ISERROR(SEARCH("Not Applicable",J44)))</formula>
    </cfRule>
  </conditionalFormatting>
  <conditionalFormatting sqref="K44">
    <cfRule type="containsText" dxfId="3041" priority="12727" operator="containsText" text="NA">
      <formula>NOT(ISERROR(SEARCH("NA",K44)))</formula>
    </cfRule>
  </conditionalFormatting>
  <conditionalFormatting sqref="I44">
    <cfRule type="containsText" dxfId="3040" priority="12725" operator="containsText" text="No">
      <formula>NOT(ISERROR(SEARCH("No",I44)))</formula>
    </cfRule>
    <cfRule type="containsText" dxfId="3039" priority="12726" operator="containsText" text="Yes">
      <formula>NOT(ISERROR(SEARCH("Yes",I44)))</formula>
    </cfRule>
  </conditionalFormatting>
  <conditionalFormatting sqref="J39 M39">
    <cfRule type="containsText" dxfId="3038" priority="12720" operator="containsText" text="Not Applicable">
      <formula>NOT(ISERROR(SEARCH("Not Applicable",J39)))</formula>
    </cfRule>
  </conditionalFormatting>
  <conditionalFormatting sqref="K39">
    <cfRule type="containsText" dxfId="3037" priority="12723" operator="containsText" text="NA">
      <formula>NOT(ISERROR(SEARCH("NA",K39)))</formula>
    </cfRule>
  </conditionalFormatting>
  <conditionalFormatting sqref="I39">
    <cfRule type="containsText" dxfId="3036" priority="12721" operator="containsText" text="No">
      <formula>NOT(ISERROR(SEARCH("No",I39)))</formula>
    </cfRule>
    <cfRule type="containsText" dxfId="3035" priority="12722" operator="containsText" text="Yes">
      <formula>NOT(ISERROR(SEARCH("Yes",I39)))</formula>
    </cfRule>
  </conditionalFormatting>
  <conditionalFormatting sqref="J34 M34">
    <cfRule type="containsText" dxfId="3034" priority="12716" operator="containsText" text="Not Applicable">
      <formula>NOT(ISERROR(SEARCH("Not Applicable",J34)))</formula>
    </cfRule>
  </conditionalFormatting>
  <conditionalFormatting sqref="K34">
    <cfRule type="containsText" dxfId="3033" priority="12719" operator="containsText" text="NA">
      <formula>NOT(ISERROR(SEARCH("NA",K34)))</formula>
    </cfRule>
  </conditionalFormatting>
  <conditionalFormatting sqref="I34">
    <cfRule type="containsText" dxfId="3032" priority="12717" operator="containsText" text="No">
      <formula>NOT(ISERROR(SEARCH("No",I34)))</formula>
    </cfRule>
    <cfRule type="containsText" dxfId="3031" priority="12718" operator="containsText" text="Yes">
      <formula>NOT(ISERROR(SEARCH("Yes",I34)))</formula>
    </cfRule>
  </conditionalFormatting>
  <conditionalFormatting sqref="J29 M29">
    <cfRule type="containsText" dxfId="3030" priority="12712" operator="containsText" text="Not Applicable">
      <formula>NOT(ISERROR(SEARCH("Not Applicable",J29)))</formula>
    </cfRule>
  </conditionalFormatting>
  <conditionalFormatting sqref="K29">
    <cfRule type="containsText" dxfId="3029" priority="12715" operator="containsText" text="NA">
      <formula>NOT(ISERROR(SEARCH("NA",K29)))</formula>
    </cfRule>
  </conditionalFormatting>
  <conditionalFormatting sqref="I29">
    <cfRule type="containsText" dxfId="3028" priority="12713" operator="containsText" text="No">
      <formula>NOT(ISERROR(SEARCH("No",I29)))</formula>
    </cfRule>
    <cfRule type="containsText" dxfId="3027" priority="12714" operator="containsText" text="Yes">
      <formula>NOT(ISERROR(SEARCH("Yes",I29)))</formula>
    </cfRule>
  </conditionalFormatting>
  <conditionalFormatting sqref="J24 M24">
    <cfRule type="containsText" dxfId="3026" priority="12708" operator="containsText" text="Not Applicable">
      <formula>NOT(ISERROR(SEARCH("Not Applicable",J24)))</formula>
    </cfRule>
  </conditionalFormatting>
  <conditionalFormatting sqref="K24">
    <cfRule type="containsText" dxfId="3025" priority="12711" operator="containsText" text="NA">
      <formula>NOT(ISERROR(SEARCH("NA",K24)))</formula>
    </cfRule>
  </conditionalFormatting>
  <conditionalFormatting sqref="I24">
    <cfRule type="containsText" dxfId="3024" priority="12709" operator="containsText" text="No">
      <formula>NOT(ISERROR(SEARCH("No",I24)))</formula>
    </cfRule>
    <cfRule type="containsText" dxfId="3023" priority="12710" operator="containsText" text="Yes">
      <formula>NOT(ISERROR(SEARCH("Yes",I24)))</formula>
    </cfRule>
  </conditionalFormatting>
  <conditionalFormatting sqref="J19 M19">
    <cfRule type="containsText" dxfId="3022" priority="12704" operator="containsText" text="Not Applicable">
      <formula>NOT(ISERROR(SEARCH("Not Applicable",J19)))</formula>
    </cfRule>
  </conditionalFormatting>
  <conditionalFormatting sqref="K19">
    <cfRule type="containsText" dxfId="3021" priority="12707" operator="containsText" text="NA">
      <formula>NOT(ISERROR(SEARCH("NA",K19)))</formula>
    </cfRule>
  </conditionalFormatting>
  <conditionalFormatting sqref="I19">
    <cfRule type="containsText" dxfId="3020" priority="12705" operator="containsText" text="No">
      <formula>NOT(ISERROR(SEARCH("No",I19)))</formula>
    </cfRule>
    <cfRule type="containsText" dxfId="3019" priority="12706" operator="containsText" text="Yes">
      <formula>NOT(ISERROR(SEARCH("Yes",I19)))</formula>
    </cfRule>
  </conditionalFormatting>
  <conditionalFormatting sqref="J14 M14">
    <cfRule type="containsText" dxfId="3018" priority="12700" operator="containsText" text="Not Applicable">
      <formula>NOT(ISERROR(SEARCH("Not Applicable",J14)))</formula>
    </cfRule>
  </conditionalFormatting>
  <conditionalFormatting sqref="K14">
    <cfRule type="containsText" dxfId="3017" priority="12703" operator="containsText" text="NA">
      <formula>NOT(ISERROR(SEARCH("NA",K14)))</formula>
    </cfRule>
  </conditionalFormatting>
  <conditionalFormatting sqref="I14">
    <cfRule type="containsText" dxfId="3016" priority="12701" operator="containsText" text="No">
      <formula>NOT(ISERROR(SEARCH("No",I14)))</formula>
    </cfRule>
    <cfRule type="containsText" dxfId="3015" priority="12702" operator="containsText" text="Yes">
      <formula>NOT(ISERROR(SEARCH("Yes",I14)))</formula>
    </cfRule>
  </conditionalFormatting>
  <conditionalFormatting sqref="I16">
    <cfRule type="containsText" dxfId="3014" priority="12694" operator="containsText" text="No">
      <formula>NOT(ISERROR(SEARCH("No",I16)))</formula>
    </cfRule>
    <cfRule type="containsText" dxfId="3013" priority="12695" operator="containsText" text="Yes">
      <formula>NOT(ISERROR(SEARCH("Yes",I16)))</formula>
    </cfRule>
  </conditionalFormatting>
  <conditionalFormatting sqref="I21">
    <cfRule type="containsText" dxfId="3012" priority="12692" operator="containsText" text="No">
      <formula>NOT(ISERROR(SEARCH("No",I21)))</formula>
    </cfRule>
    <cfRule type="containsText" dxfId="3011" priority="12693" operator="containsText" text="Yes">
      <formula>NOT(ISERROR(SEARCH("Yes",I21)))</formula>
    </cfRule>
  </conditionalFormatting>
  <conditionalFormatting sqref="I26">
    <cfRule type="containsText" dxfId="3010" priority="12690" operator="containsText" text="No">
      <formula>NOT(ISERROR(SEARCH("No",I26)))</formula>
    </cfRule>
    <cfRule type="containsText" dxfId="3009" priority="12691" operator="containsText" text="Yes">
      <formula>NOT(ISERROR(SEARCH("Yes",I26)))</formula>
    </cfRule>
  </conditionalFormatting>
  <conditionalFormatting sqref="I31">
    <cfRule type="containsText" dxfId="3008" priority="12688" operator="containsText" text="No">
      <formula>NOT(ISERROR(SEARCH("No",I31)))</formula>
    </cfRule>
    <cfRule type="containsText" dxfId="3007" priority="12689" operator="containsText" text="Yes">
      <formula>NOT(ISERROR(SEARCH("Yes",I31)))</formula>
    </cfRule>
  </conditionalFormatting>
  <conditionalFormatting sqref="I36">
    <cfRule type="containsText" dxfId="3006" priority="12686" operator="containsText" text="No">
      <formula>NOT(ISERROR(SEARCH("No",I36)))</formula>
    </cfRule>
    <cfRule type="containsText" dxfId="3005" priority="12687" operator="containsText" text="Yes">
      <formula>NOT(ISERROR(SEARCH("Yes",I36)))</formula>
    </cfRule>
  </conditionalFormatting>
  <conditionalFormatting sqref="I41">
    <cfRule type="containsText" dxfId="3004" priority="12684" operator="containsText" text="No">
      <formula>NOT(ISERROR(SEARCH("No",I41)))</formula>
    </cfRule>
    <cfRule type="containsText" dxfId="3003" priority="12685" operator="containsText" text="Yes">
      <formula>NOT(ISERROR(SEARCH("Yes",I41)))</formula>
    </cfRule>
  </conditionalFormatting>
  <conditionalFormatting sqref="I53">
    <cfRule type="containsText" dxfId="3002" priority="12682" operator="containsText" text="No">
      <formula>NOT(ISERROR(SEARCH("No",I53)))</formula>
    </cfRule>
    <cfRule type="containsText" dxfId="3001" priority="12683" operator="containsText" text="Yes">
      <formula>NOT(ISERROR(SEARCH("Yes",I53)))</formula>
    </cfRule>
  </conditionalFormatting>
  <conditionalFormatting sqref="I58">
    <cfRule type="containsText" dxfId="3000" priority="12680" operator="containsText" text="No">
      <formula>NOT(ISERROR(SEARCH("No",I58)))</formula>
    </cfRule>
    <cfRule type="containsText" dxfId="2999" priority="12681" operator="containsText" text="Yes">
      <formula>NOT(ISERROR(SEARCH("Yes",I58)))</formula>
    </cfRule>
  </conditionalFormatting>
  <conditionalFormatting sqref="I63">
    <cfRule type="containsText" dxfId="2998" priority="12678" operator="containsText" text="No">
      <formula>NOT(ISERROR(SEARCH("No",I63)))</formula>
    </cfRule>
    <cfRule type="containsText" dxfId="2997" priority="12679" operator="containsText" text="Yes">
      <formula>NOT(ISERROR(SEARCH("Yes",I63)))</formula>
    </cfRule>
  </conditionalFormatting>
  <conditionalFormatting sqref="I68">
    <cfRule type="containsText" dxfId="2996" priority="12676" operator="containsText" text="No">
      <formula>NOT(ISERROR(SEARCH("No",I68)))</formula>
    </cfRule>
    <cfRule type="containsText" dxfId="2995" priority="12677" operator="containsText" text="Yes">
      <formula>NOT(ISERROR(SEARCH("Yes",I68)))</formula>
    </cfRule>
  </conditionalFormatting>
  <conditionalFormatting sqref="I73">
    <cfRule type="containsText" dxfId="2994" priority="12674" operator="containsText" text="No">
      <formula>NOT(ISERROR(SEARCH("No",I73)))</formula>
    </cfRule>
    <cfRule type="containsText" dxfId="2993" priority="12675" operator="containsText" text="Yes">
      <formula>NOT(ISERROR(SEARCH("Yes",I73)))</formula>
    </cfRule>
  </conditionalFormatting>
  <conditionalFormatting sqref="I78">
    <cfRule type="containsText" dxfId="2992" priority="12672" operator="containsText" text="No">
      <formula>NOT(ISERROR(SEARCH("No",I78)))</formula>
    </cfRule>
    <cfRule type="containsText" dxfId="2991" priority="12673" operator="containsText" text="Yes">
      <formula>NOT(ISERROR(SEARCH("Yes",I78)))</formula>
    </cfRule>
  </conditionalFormatting>
  <conditionalFormatting sqref="I90">
    <cfRule type="containsText" dxfId="2990" priority="12670" operator="containsText" text="No">
      <formula>NOT(ISERROR(SEARCH("No",I90)))</formula>
    </cfRule>
    <cfRule type="containsText" dxfId="2989" priority="12671" operator="containsText" text="Yes">
      <formula>NOT(ISERROR(SEARCH("Yes",I90)))</formula>
    </cfRule>
  </conditionalFormatting>
  <conditionalFormatting sqref="I95">
    <cfRule type="containsText" dxfId="2988" priority="12668" operator="containsText" text="No">
      <formula>NOT(ISERROR(SEARCH("No",I95)))</formula>
    </cfRule>
    <cfRule type="containsText" dxfId="2987" priority="12669" operator="containsText" text="Yes">
      <formula>NOT(ISERROR(SEARCH("Yes",I95)))</formula>
    </cfRule>
  </conditionalFormatting>
  <conditionalFormatting sqref="I100">
    <cfRule type="containsText" dxfId="2986" priority="12666" operator="containsText" text="No">
      <formula>NOT(ISERROR(SEARCH("No",I100)))</formula>
    </cfRule>
    <cfRule type="containsText" dxfId="2985" priority="12667" operator="containsText" text="Yes">
      <formula>NOT(ISERROR(SEARCH("Yes",I100)))</formula>
    </cfRule>
  </conditionalFormatting>
  <conditionalFormatting sqref="I105">
    <cfRule type="containsText" dxfId="2984" priority="12664" operator="containsText" text="No">
      <formula>NOT(ISERROR(SEARCH("No",I105)))</formula>
    </cfRule>
    <cfRule type="containsText" dxfId="2983" priority="12665" operator="containsText" text="Yes">
      <formula>NOT(ISERROR(SEARCH("Yes",I105)))</formula>
    </cfRule>
  </conditionalFormatting>
  <conditionalFormatting sqref="I110">
    <cfRule type="containsText" dxfId="2982" priority="12662" operator="containsText" text="No">
      <formula>NOT(ISERROR(SEARCH("No",I110)))</formula>
    </cfRule>
    <cfRule type="containsText" dxfId="2981" priority="12663" operator="containsText" text="Yes">
      <formula>NOT(ISERROR(SEARCH("Yes",I110)))</formula>
    </cfRule>
  </conditionalFormatting>
  <conditionalFormatting sqref="I115">
    <cfRule type="containsText" dxfId="2980" priority="12660" operator="containsText" text="No">
      <formula>NOT(ISERROR(SEARCH("No",I115)))</formula>
    </cfRule>
    <cfRule type="containsText" dxfId="2979" priority="12661" operator="containsText" text="Yes">
      <formula>NOT(ISERROR(SEARCH("Yes",I115)))</formula>
    </cfRule>
  </conditionalFormatting>
  <conditionalFormatting sqref="I120">
    <cfRule type="containsText" dxfId="2978" priority="12658" operator="containsText" text="No">
      <formula>NOT(ISERROR(SEARCH("No",I120)))</formula>
    </cfRule>
    <cfRule type="containsText" dxfId="2977" priority="12659" operator="containsText" text="Yes">
      <formula>NOT(ISERROR(SEARCH("Yes",I120)))</formula>
    </cfRule>
  </conditionalFormatting>
  <conditionalFormatting sqref="I125">
    <cfRule type="containsText" dxfId="2976" priority="12656" operator="containsText" text="No">
      <formula>NOT(ISERROR(SEARCH("No",I125)))</formula>
    </cfRule>
    <cfRule type="containsText" dxfId="2975" priority="12657" operator="containsText" text="Yes">
      <formula>NOT(ISERROR(SEARCH("Yes",I125)))</formula>
    </cfRule>
  </conditionalFormatting>
  <conditionalFormatting sqref="I137">
    <cfRule type="containsText" dxfId="2974" priority="12654" operator="containsText" text="No">
      <formula>NOT(ISERROR(SEARCH("No",I137)))</formula>
    </cfRule>
    <cfRule type="containsText" dxfId="2973" priority="12655" operator="containsText" text="Yes">
      <formula>NOT(ISERROR(SEARCH("Yes",I137)))</formula>
    </cfRule>
  </conditionalFormatting>
  <conditionalFormatting sqref="I142">
    <cfRule type="containsText" dxfId="2972" priority="12652" operator="containsText" text="No">
      <formula>NOT(ISERROR(SEARCH("No",I142)))</formula>
    </cfRule>
    <cfRule type="containsText" dxfId="2971" priority="12653" operator="containsText" text="Yes">
      <formula>NOT(ISERROR(SEARCH("Yes",I142)))</formula>
    </cfRule>
  </conditionalFormatting>
  <conditionalFormatting sqref="I147">
    <cfRule type="containsText" dxfId="2970" priority="12650" operator="containsText" text="No">
      <formula>NOT(ISERROR(SEARCH("No",I147)))</formula>
    </cfRule>
    <cfRule type="containsText" dxfId="2969" priority="12651" operator="containsText" text="Yes">
      <formula>NOT(ISERROR(SEARCH("Yes",I147)))</formula>
    </cfRule>
  </conditionalFormatting>
  <conditionalFormatting sqref="I152">
    <cfRule type="containsText" dxfId="2968" priority="12648" operator="containsText" text="No">
      <formula>NOT(ISERROR(SEARCH("No",I152)))</formula>
    </cfRule>
    <cfRule type="containsText" dxfId="2967" priority="12649" operator="containsText" text="Yes">
      <formula>NOT(ISERROR(SEARCH("Yes",I152)))</formula>
    </cfRule>
  </conditionalFormatting>
  <conditionalFormatting sqref="I157">
    <cfRule type="containsText" dxfId="2966" priority="12646" operator="containsText" text="No">
      <formula>NOT(ISERROR(SEARCH("No",I157)))</formula>
    </cfRule>
    <cfRule type="containsText" dxfId="2965" priority="12647" operator="containsText" text="Yes">
      <formula>NOT(ISERROR(SEARCH("Yes",I157)))</formula>
    </cfRule>
  </conditionalFormatting>
  <conditionalFormatting sqref="I162">
    <cfRule type="containsText" dxfId="2964" priority="12644" operator="containsText" text="No">
      <formula>NOT(ISERROR(SEARCH("No",I162)))</formula>
    </cfRule>
    <cfRule type="containsText" dxfId="2963" priority="12645" operator="containsText" text="Yes">
      <formula>NOT(ISERROR(SEARCH("Yes",I162)))</formula>
    </cfRule>
  </conditionalFormatting>
  <conditionalFormatting sqref="I167">
    <cfRule type="containsText" dxfId="2962" priority="12642" operator="containsText" text="No">
      <formula>NOT(ISERROR(SEARCH("No",I167)))</formula>
    </cfRule>
    <cfRule type="containsText" dxfId="2961" priority="12643" operator="containsText" text="Yes">
      <formula>NOT(ISERROR(SEARCH("Yes",I167)))</formula>
    </cfRule>
  </conditionalFormatting>
  <conditionalFormatting sqref="I179">
    <cfRule type="containsText" dxfId="2960" priority="12640" operator="containsText" text="No">
      <formula>NOT(ISERROR(SEARCH("No",I179)))</formula>
    </cfRule>
    <cfRule type="containsText" dxfId="2959" priority="12641" operator="containsText" text="Yes">
      <formula>NOT(ISERROR(SEARCH("Yes",I179)))</formula>
    </cfRule>
  </conditionalFormatting>
  <conditionalFormatting sqref="I184">
    <cfRule type="containsText" dxfId="2958" priority="12638" operator="containsText" text="No">
      <formula>NOT(ISERROR(SEARCH("No",I184)))</formula>
    </cfRule>
    <cfRule type="containsText" dxfId="2957" priority="12639" operator="containsText" text="Yes">
      <formula>NOT(ISERROR(SEARCH("Yes",I184)))</formula>
    </cfRule>
  </conditionalFormatting>
  <conditionalFormatting sqref="I189">
    <cfRule type="containsText" dxfId="2956" priority="12636" operator="containsText" text="No">
      <formula>NOT(ISERROR(SEARCH("No",I189)))</formula>
    </cfRule>
    <cfRule type="containsText" dxfId="2955" priority="12637" operator="containsText" text="Yes">
      <formula>NOT(ISERROR(SEARCH("Yes",I189)))</formula>
    </cfRule>
  </conditionalFormatting>
  <conditionalFormatting sqref="I194">
    <cfRule type="containsText" dxfId="2954" priority="12634" operator="containsText" text="No">
      <formula>NOT(ISERROR(SEARCH("No",I194)))</formula>
    </cfRule>
    <cfRule type="containsText" dxfId="2953" priority="12635" operator="containsText" text="Yes">
      <formula>NOT(ISERROR(SEARCH("Yes",I194)))</formula>
    </cfRule>
  </conditionalFormatting>
  <conditionalFormatting sqref="I199">
    <cfRule type="containsText" dxfId="2952" priority="12632" operator="containsText" text="No">
      <formula>NOT(ISERROR(SEARCH("No",I199)))</formula>
    </cfRule>
    <cfRule type="containsText" dxfId="2951" priority="12633" operator="containsText" text="Yes">
      <formula>NOT(ISERROR(SEARCH("Yes",I199)))</formula>
    </cfRule>
  </conditionalFormatting>
  <conditionalFormatting sqref="I204">
    <cfRule type="containsText" dxfId="2950" priority="12630" operator="containsText" text="No">
      <formula>NOT(ISERROR(SEARCH("No",I204)))</formula>
    </cfRule>
    <cfRule type="containsText" dxfId="2949" priority="12631" operator="containsText" text="Yes">
      <formula>NOT(ISERROR(SEARCH("Yes",I204)))</formula>
    </cfRule>
  </conditionalFormatting>
  <conditionalFormatting sqref="I216">
    <cfRule type="containsText" dxfId="2948" priority="12628" operator="containsText" text="No">
      <formula>NOT(ISERROR(SEARCH("No",I216)))</formula>
    </cfRule>
    <cfRule type="containsText" dxfId="2947" priority="12629" operator="containsText" text="Yes">
      <formula>NOT(ISERROR(SEARCH("Yes",I216)))</formula>
    </cfRule>
  </conditionalFormatting>
  <conditionalFormatting sqref="I221">
    <cfRule type="containsText" dxfId="2946" priority="12626" operator="containsText" text="No">
      <formula>NOT(ISERROR(SEARCH("No",I221)))</formula>
    </cfRule>
    <cfRule type="containsText" dxfId="2945" priority="12627" operator="containsText" text="Yes">
      <formula>NOT(ISERROR(SEARCH("Yes",I221)))</formula>
    </cfRule>
  </conditionalFormatting>
  <conditionalFormatting sqref="I226">
    <cfRule type="containsText" dxfId="2944" priority="12624" operator="containsText" text="No">
      <formula>NOT(ISERROR(SEARCH("No",I226)))</formula>
    </cfRule>
    <cfRule type="containsText" dxfId="2943" priority="12625" operator="containsText" text="Yes">
      <formula>NOT(ISERROR(SEARCH("Yes",I226)))</formula>
    </cfRule>
  </conditionalFormatting>
  <conditionalFormatting sqref="I231">
    <cfRule type="containsText" dxfId="2942" priority="12622" operator="containsText" text="No">
      <formula>NOT(ISERROR(SEARCH("No",I231)))</formula>
    </cfRule>
    <cfRule type="containsText" dxfId="2941" priority="12623" operator="containsText" text="Yes">
      <formula>NOT(ISERROR(SEARCH("Yes",I231)))</formula>
    </cfRule>
  </conditionalFormatting>
  <conditionalFormatting sqref="I236">
    <cfRule type="containsText" dxfId="2940" priority="12620" operator="containsText" text="No">
      <formula>NOT(ISERROR(SEARCH("No",I236)))</formula>
    </cfRule>
    <cfRule type="containsText" dxfId="2939" priority="12621" operator="containsText" text="Yes">
      <formula>NOT(ISERROR(SEARCH("Yes",I236)))</formula>
    </cfRule>
  </conditionalFormatting>
  <conditionalFormatting sqref="I241">
    <cfRule type="containsText" dxfId="2938" priority="12618" operator="containsText" text="No">
      <formula>NOT(ISERROR(SEARCH("No",I241)))</formula>
    </cfRule>
    <cfRule type="containsText" dxfId="2937" priority="12619" operator="containsText" text="Yes">
      <formula>NOT(ISERROR(SEARCH("Yes",I241)))</formula>
    </cfRule>
  </conditionalFormatting>
  <conditionalFormatting sqref="I246">
    <cfRule type="containsText" dxfId="2936" priority="12616" operator="containsText" text="No">
      <formula>NOT(ISERROR(SEARCH("No",I246)))</formula>
    </cfRule>
    <cfRule type="containsText" dxfId="2935" priority="12617" operator="containsText" text="Yes">
      <formula>NOT(ISERROR(SEARCH("Yes",I246)))</formula>
    </cfRule>
  </conditionalFormatting>
  <conditionalFormatting sqref="I251">
    <cfRule type="containsText" dxfId="2934" priority="12614" operator="containsText" text="No">
      <formula>NOT(ISERROR(SEARCH("No",I251)))</formula>
    </cfRule>
    <cfRule type="containsText" dxfId="2933" priority="12615" operator="containsText" text="Yes">
      <formula>NOT(ISERROR(SEARCH("Yes",I251)))</formula>
    </cfRule>
  </conditionalFormatting>
  <conditionalFormatting sqref="I256">
    <cfRule type="containsText" dxfId="2932" priority="12612" operator="containsText" text="No">
      <formula>NOT(ISERROR(SEARCH("No",I256)))</formula>
    </cfRule>
    <cfRule type="containsText" dxfId="2931" priority="12613" operator="containsText" text="Yes">
      <formula>NOT(ISERROR(SEARCH("Yes",I256)))</formula>
    </cfRule>
  </conditionalFormatting>
  <conditionalFormatting sqref="I268">
    <cfRule type="containsText" dxfId="2930" priority="12610" operator="containsText" text="No">
      <formula>NOT(ISERROR(SEARCH("No",I268)))</formula>
    </cfRule>
    <cfRule type="containsText" dxfId="2929" priority="12611" operator="containsText" text="Yes">
      <formula>NOT(ISERROR(SEARCH("Yes",I268)))</formula>
    </cfRule>
  </conditionalFormatting>
  <conditionalFormatting sqref="I273">
    <cfRule type="containsText" dxfId="2928" priority="12608" operator="containsText" text="No">
      <formula>NOT(ISERROR(SEARCH("No",I273)))</formula>
    </cfRule>
    <cfRule type="containsText" dxfId="2927" priority="12609" operator="containsText" text="Yes">
      <formula>NOT(ISERROR(SEARCH("Yes",I273)))</formula>
    </cfRule>
  </conditionalFormatting>
  <conditionalFormatting sqref="I278">
    <cfRule type="containsText" dxfId="2926" priority="12606" operator="containsText" text="No">
      <formula>NOT(ISERROR(SEARCH("No",I278)))</formula>
    </cfRule>
    <cfRule type="containsText" dxfId="2925" priority="12607" operator="containsText" text="Yes">
      <formula>NOT(ISERROR(SEARCH("Yes",I278)))</formula>
    </cfRule>
  </conditionalFormatting>
  <conditionalFormatting sqref="I283">
    <cfRule type="containsText" dxfId="2924" priority="12604" operator="containsText" text="No">
      <formula>NOT(ISERROR(SEARCH("No",I283)))</formula>
    </cfRule>
    <cfRule type="containsText" dxfId="2923" priority="12605" operator="containsText" text="Yes">
      <formula>NOT(ISERROR(SEARCH("Yes",I283)))</formula>
    </cfRule>
  </conditionalFormatting>
  <conditionalFormatting sqref="I288">
    <cfRule type="containsText" dxfId="2922" priority="12602" operator="containsText" text="No">
      <formula>NOT(ISERROR(SEARCH("No",I288)))</formula>
    </cfRule>
    <cfRule type="containsText" dxfId="2921" priority="12603" operator="containsText" text="Yes">
      <formula>NOT(ISERROR(SEARCH("Yes",I288)))</formula>
    </cfRule>
  </conditionalFormatting>
  <conditionalFormatting sqref="I293">
    <cfRule type="containsText" dxfId="2920" priority="12600" operator="containsText" text="No">
      <formula>NOT(ISERROR(SEARCH("No",I293)))</formula>
    </cfRule>
    <cfRule type="containsText" dxfId="2919" priority="12601" operator="containsText" text="Yes">
      <formula>NOT(ISERROR(SEARCH("Yes",I293)))</formula>
    </cfRule>
  </conditionalFormatting>
  <conditionalFormatting sqref="I298">
    <cfRule type="containsText" dxfId="2918" priority="12598" operator="containsText" text="No">
      <formula>NOT(ISERROR(SEARCH("No",I298)))</formula>
    </cfRule>
    <cfRule type="containsText" dxfId="2917" priority="12599" operator="containsText" text="Yes">
      <formula>NOT(ISERROR(SEARCH("Yes",I298)))</formula>
    </cfRule>
  </conditionalFormatting>
  <conditionalFormatting sqref="I303">
    <cfRule type="containsText" dxfId="2916" priority="12596" operator="containsText" text="No">
      <formula>NOT(ISERROR(SEARCH("No",I303)))</formula>
    </cfRule>
    <cfRule type="containsText" dxfId="2915" priority="12597" operator="containsText" text="Yes">
      <formula>NOT(ISERROR(SEARCH("Yes",I303)))</formula>
    </cfRule>
  </conditionalFormatting>
  <conditionalFormatting sqref="I320">
    <cfRule type="containsText" dxfId="2914" priority="12594" operator="containsText" text="No">
      <formula>NOT(ISERROR(SEARCH("No",I320)))</formula>
    </cfRule>
    <cfRule type="containsText" dxfId="2913" priority="12595" operator="containsText" text="Yes">
      <formula>NOT(ISERROR(SEARCH("Yes",I320)))</formula>
    </cfRule>
  </conditionalFormatting>
  <conditionalFormatting sqref="I325">
    <cfRule type="containsText" dxfId="2912" priority="12592" operator="containsText" text="No">
      <formula>NOT(ISERROR(SEARCH("No",I325)))</formula>
    </cfRule>
    <cfRule type="containsText" dxfId="2911" priority="12593" operator="containsText" text="Yes">
      <formula>NOT(ISERROR(SEARCH("Yes",I325)))</formula>
    </cfRule>
  </conditionalFormatting>
  <conditionalFormatting sqref="I315">
    <cfRule type="containsText" dxfId="2910" priority="12590" operator="containsText" text="No">
      <formula>NOT(ISERROR(SEARCH("No",I315)))</formula>
    </cfRule>
    <cfRule type="containsText" dxfId="2909" priority="12591" operator="containsText" text="Yes">
      <formula>NOT(ISERROR(SEARCH("Yes",I315)))</formula>
    </cfRule>
  </conditionalFormatting>
  <conditionalFormatting sqref="I330">
    <cfRule type="containsText" dxfId="2908" priority="12588" operator="containsText" text="No">
      <formula>NOT(ISERROR(SEARCH("No",I330)))</formula>
    </cfRule>
    <cfRule type="containsText" dxfId="2907" priority="12589" operator="containsText" text="Yes">
      <formula>NOT(ISERROR(SEARCH("Yes",I330)))</formula>
    </cfRule>
  </conditionalFormatting>
  <conditionalFormatting sqref="I335">
    <cfRule type="containsText" dxfId="2906" priority="12586" operator="containsText" text="No">
      <formula>NOT(ISERROR(SEARCH("No",I335)))</formula>
    </cfRule>
    <cfRule type="containsText" dxfId="2905" priority="12587" operator="containsText" text="Yes">
      <formula>NOT(ISERROR(SEARCH("Yes",I335)))</formula>
    </cfRule>
  </conditionalFormatting>
  <conditionalFormatting sqref="I340">
    <cfRule type="containsText" dxfId="2904" priority="12584" operator="containsText" text="No">
      <formula>NOT(ISERROR(SEARCH("No",I340)))</formula>
    </cfRule>
    <cfRule type="containsText" dxfId="2903" priority="12585" operator="containsText" text="Yes">
      <formula>NOT(ISERROR(SEARCH("Yes",I340)))</formula>
    </cfRule>
  </conditionalFormatting>
  <conditionalFormatting sqref="I345">
    <cfRule type="containsText" dxfId="2902" priority="12582" operator="containsText" text="No">
      <formula>NOT(ISERROR(SEARCH("No",I345)))</formula>
    </cfRule>
    <cfRule type="containsText" dxfId="2901" priority="12583" operator="containsText" text="Yes">
      <formula>NOT(ISERROR(SEARCH("Yes",I345)))</formula>
    </cfRule>
  </conditionalFormatting>
  <conditionalFormatting sqref="I350">
    <cfRule type="containsText" dxfId="2900" priority="12580" operator="containsText" text="No">
      <formula>NOT(ISERROR(SEARCH("No",I350)))</formula>
    </cfRule>
    <cfRule type="containsText" dxfId="2899" priority="12581" operator="containsText" text="Yes">
      <formula>NOT(ISERROR(SEARCH("Yes",I350)))</formula>
    </cfRule>
  </conditionalFormatting>
  <conditionalFormatting sqref="I355">
    <cfRule type="containsText" dxfId="2898" priority="12578" operator="containsText" text="No">
      <formula>NOT(ISERROR(SEARCH("No",I355)))</formula>
    </cfRule>
    <cfRule type="containsText" dxfId="2897" priority="12579" operator="containsText" text="Yes">
      <formula>NOT(ISERROR(SEARCH("Yes",I355)))</formula>
    </cfRule>
  </conditionalFormatting>
  <conditionalFormatting sqref="I360">
    <cfRule type="containsText" dxfId="2896" priority="12576" operator="containsText" text="No">
      <formula>NOT(ISERROR(SEARCH("No",I360)))</formula>
    </cfRule>
    <cfRule type="containsText" dxfId="2895" priority="12577" operator="containsText" text="Yes">
      <formula>NOT(ISERROR(SEARCH("Yes",I360)))</formula>
    </cfRule>
  </conditionalFormatting>
  <conditionalFormatting sqref="I372">
    <cfRule type="containsText" dxfId="2894" priority="12574" operator="containsText" text="No">
      <formula>NOT(ISERROR(SEARCH("No",I372)))</formula>
    </cfRule>
    <cfRule type="containsText" dxfId="2893" priority="12575" operator="containsText" text="Yes">
      <formula>NOT(ISERROR(SEARCH("Yes",I372)))</formula>
    </cfRule>
  </conditionalFormatting>
  <conditionalFormatting sqref="I377">
    <cfRule type="containsText" dxfId="2892" priority="12572" operator="containsText" text="No">
      <formula>NOT(ISERROR(SEARCH("No",I377)))</formula>
    </cfRule>
    <cfRule type="containsText" dxfId="2891" priority="12573" operator="containsText" text="Yes">
      <formula>NOT(ISERROR(SEARCH("Yes",I377)))</formula>
    </cfRule>
  </conditionalFormatting>
  <conditionalFormatting sqref="I382">
    <cfRule type="containsText" dxfId="2890" priority="12570" operator="containsText" text="No">
      <formula>NOT(ISERROR(SEARCH("No",I382)))</formula>
    </cfRule>
    <cfRule type="containsText" dxfId="2889" priority="12571" operator="containsText" text="Yes">
      <formula>NOT(ISERROR(SEARCH("Yes",I382)))</formula>
    </cfRule>
  </conditionalFormatting>
  <conditionalFormatting sqref="I387">
    <cfRule type="containsText" dxfId="2888" priority="12568" operator="containsText" text="No">
      <formula>NOT(ISERROR(SEARCH("No",I387)))</formula>
    </cfRule>
    <cfRule type="containsText" dxfId="2887" priority="12569" operator="containsText" text="Yes">
      <formula>NOT(ISERROR(SEARCH("Yes",I387)))</formula>
    </cfRule>
  </conditionalFormatting>
  <conditionalFormatting sqref="I392">
    <cfRule type="containsText" dxfId="2886" priority="12566" operator="containsText" text="No">
      <formula>NOT(ISERROR(SEARCH("No",I392)))</formula>
    </cfRule>
    <cfRule type="containsText" dxfId="2885" priority="12567" operator="containsText" text="Yes">
      <formula>NOT(ISERROR(SEARCH("Yes",I392)))</formula>
    </cfRule>
  </conditionalFormatting>
  <conditionalFormatting sqref="I397">
    <cfRule type="containsText" dxfId="2884" priority="12564" operator="containsText" text="No">
      <formula>NOT(ISERROR(SEARCH("No",I397)))</formula>
    </cfRule>
    <cfRule type="containsText" dxfId="2883" priority="12565" operator="containsText" text="Yes">
      <formula>NOT(ISERROR(SEARCH("Yes",I397)))</formula>
    </cfRule>
  </conditionalFormatting>
  <conditionalFormatting sqref="I402">
    <cfRule type="containsText" dxfId="2882" priority="12562" operator="containsText" text="No">
      <formula>NOT(ISERROR(SEARCH("No",I402)))</formula>
    </cfRule>
    <cfRule type="containsText" dxfId="2881" priority="12563" operator="containsText" text="Yes">
      <formula>NOT(ISERROR(SEARCH("Yes",I402)))</formula>
    </cfRule>
  </conditionalFormatting>
  <conditionalFormatting sqref="I407">
    <cfRule type="containsText" dxfId="2880" priority="12560" operator="containsText" text="No">
      <formula>NOT(ISERROR(SEARCH("No",I407)))</formula>
    </cfRule>
    <cfRule type="containsText" dxfId="2879" priority="12561" operator="containsText" text="Yes">
      <formula>NOT(ISERROR(SEARCH("Yes",I407)))</formula>
    </cfRule>
  </conditionalFormatting>
  <conditionalFormatting sqref="I412">
    <cfRule type="containsText" dxfId="2878" priority="12558" operator="containsText" text="No">
      <formula>NOT(ISERROR(SEARCH("No",I412)))</formula>
    </cfRule>
    <cfRule type="containsText" dxfId="2877" priority="12559" operator="containsText" text="Yes">
      <formula>NOT(ISERROR(SEARCH("Yes",I412)))</formula>
    </cfRule>
  </conditionalFormatting>
  <conditionalFormatting sqref="I417">
    <cfRule type="containsText" dxfId="2876" priority="12556" operator="containsText" text="No">
      <formula>NOT(ISERROR(SEARCH("No",I417)))</formula>
    </cfRule>
    <cfRule type="containsText" dxfId="2875" priority="12557" operator="containsText" text="Yes">
      <formula>NOT(ISERROR(SEARCH("Yes",I417)))</formula>
    </cfRule>
  </conditionalFormatting>
  <conditionalFormatting sqref="I422">
    <cfRule type="containsText" dxfId="2874" priority="12554" operator="containsText" text="No">
      <formula>NOT(ISERROR(SEARCH("No",I422)))</formula>
    </cfRule>
    <cfRule type="containsText" dxfId="2873" priority="12555" operator="containsText" text="Yes">
      <formula>NOT(ISERROR(SEARCH("Yes",I422)))</formula>
    </cfRule>
  </conditionalFormatting>
  <conditionalFormatting sqref="I427">
    <cfRule type="containsText" dxfId="2872" priority="12552" operator="containsText" text="No">
      <formula>NOT(ISERROR(SEARCH("No",I427)))</formula>
    </cfRule>
    <cfRule type="containsText" dxfId="2871" priority="12553" operator="containsText" text="Yes">
      <formula>NOT(ISERROR(SEARCH("Yes",I427)))</formula>
    </cfRule>
  </conditionalFormatting>
  <conditionalFormatting sqref="I439">
    <cfRule type="containsText" dxfId="2870" priority="12550" operator="containsText" text="No">
      <formula>NOT(ISERROR(SEARCH("No",I439)))</formula>
    </cfRule>
    <cfRule type="containsText" dxfId="2869" priority="12551" operator="containsText" text="Yes">
      <formula>NOT(ISERROR(SEARCH("Yes",I439)))</formula>
    </cfRule>
  </conditionalFormatting>
  <conditionalFormatting sqref="I444">
    <cfRule type="containsText" dxfId="2868" priority="12548" operator="containsText" text="No">
      <formula>NOT(ISERROR(SEARCH("No",I444)))</formula>
    </cfRule>
    <cfRule type="containsText" dxfId="2867" priority="12549" operator="containsText" text="Yes">
      <formula>NOT(ISERROR(SEARCH("Yes",I444)))</formula>
    </cfRule>
  </conditionalFormatting>
  <conditionalFormatting sqref="I449">
    <cfRule type="containsText" dxfId="2866" priority="12546" operator="containsText" text="No">
      <formula>NOT(ISERROR(SEARCH("No",I449)))</formula>
    </cfRule>
    <cfRule type="containsText" dxfId="2865" priority="12547" operator="containsText" text="Yes">
      <formula>NOT(ISERROR(SEARCH("Yes",I449)))</formula>
    </cfRule>
  </conditionalFormatting>
  <conditionalFormatting sqref="I454">
    <cfRule type="containsText" dxfId="2864" priority="12544" operator="containsText" text="No">
      <formula>NOT(ISERROR(SEARCH("No",I454)))</formula>
    </cfRule>
    <cfRule type="containsText" dxfId="2863" priority="12545" operator="containsText" text="Yes">
      <formula>NOT(ISERROR(SEARCH("Yes",I454)))</formula>
    </cfRule>
  </conditionalFormatting>
  <conditionalFormatting sqref="I459">
    <cfRule type="containsText" dxfId="2862" priority="12542" operator="containsText" text="No">
      <formula>NOT(ISERROR(SEARCH("No",I459)))</formula>
    </cfRule>
    <cfRule type="containsText" dxfId="2861" priority="12543" operator="containsText" text="Yes">
      <formula>NOT(ISERROR(SEARCH("Yes",I459)))</formula>
    </cfRule>
  </conditionalFormatting>
  <conditionalFormatting sqref="I464">
    <cfRule type="containsText" dxfId="2860" priority="12540" operator="containsText" text="No">
      <formula>NOT(ISERROR(SEARCH("No",I464)))</formula>
    </cfRule>
    <cfRule type="containsText" dxfId="2859" priority="12541" operator="containsText" text="Yes">
      <formula>NOT(ISERROR(SEARCH("Yes",I464)))</formula>
    </cfRule>
  </conditionalFormatting>
  <conditionalFormatting sqref="I469">
    <cfRule type="containsText" dxfId="2858" priority="12538" operator="containsText" text="No">
      <formula>NOT(ISERROR(SEARCH("No",I469)))</formula>
    </cfRule>
    <cfRule type="containsText" dxfId="2857" priority="12539" operator="containsText" text="Yes">
      <formula>NOT(ISERROR(SEARCH("Yes",I469)))</formula>
    </cfRule>
  </conditionalFormatting>
  <conditionalFormatting sqref="I474">
    <cfRule type="containsText" dxfId="2856" priority="12536" operator="containsText" text="No">
      <formula>NOT(ISERROR(SEARCH("No",I474)))</formula>
    </cfRule>
    <cfRule type="containsText" dxfId="2855" priority="12537" operator="containsText" text="Yes">
      <formula>NOT(ISERROR(SEARCH("Yes",I474)))</formula>
    </cfRule>
  </conditionalFormatting>
  <conditionalFormatting sqref="I479">
    <cfRule type="containsText" dxfId="2854" priority="12534" operator="containsText" text="No">
      <formula>NOT(ISERROR(SEARCH("No",I479)))</formula>
    </cfRule>
    <cfRule type="containsText" dxfId="2853" priority="12535" operator="containsText" text="Yes">
      <formula>NOT(ISERROR(SEARCH("Yes",I479)))</formula>
    </cfRule>
  </conditionalFormatting>
  <conditionalFormatting sqref="I484">
    <cfRule type="containsText" dxfId="2852" priority="12532" operator="containsText" text="No">
      <formula>NOT(ISERROR(SEARCH("No",I484)))</formula>
    </cfRule>
    <cfRule type="containsText" dxfId="2851" priority="12533" operator="containsText" text="Yes">
      <formula>NOT(ISERROR(SEARCH("Yes",I484)))</formula>
    </cfRule>
  </conditionalFormatting>
  <conditionalFormatting sqref="M10">
    <cfRule type="containsText" dxfId="2850" priority="12064" operator="containsText" text="Not selected on indicator selection">
      <formula>NOT(ISERROR(SEARCH("Not selected on indicator selection",M10)))</formula>
    </cfRule>
    <cfRule type="containsText" dxfId="2849" priority="12531" operator="containsText" text="Not Applicable">
      <formula>NOT(ISERROR(SEARCH("Not Applicable",M10)))</formula>
    </cfRule>
  </conditionalFormatting>
  <conditionalFormatting sqref="J82">
    <cfRule type="containsText" dxfId="2848" priority="12279" operator="containsText" text="Not Applicable">
      <formula>NOT(ISERROR(SEARCH("Not Applicable",J82)))</formula>
    </cfRule>
  </conditionalFormatting>
  <conditionalFormatting sqref="K82">
    <cfRule type="containsText" dxfId="2847" priority="12283" operator="containsText" text="NA">
      <formula>NOT(ISERROR(SEARCH("NA",K82)))</formula>
    </cfRule>
  </conditionalFormatting>
  <conditionalFormatting sqref="I82">
    <cfRule type="containsText" dxfId="2846" priority="12281" operator="containsText" text="No">
      <formula>NOT(ISERROR(SEARCH("No",I82)))</formula>
    </cfRule>
    <cfRule type="containsText" dxfId="2845" priority="12282" operator="containsText" text="Yes">
      <formula>NOT(ISERROR(SEARCH("Yes",I82)))</formula>
    </cfRule>
  </conditionalFormatting>
  <conditionalFormatting sqref="J129">
    <cfRule type="containsText" dxfId="2844" priority="12274" operator="containsText" text="Not Applicable">
      <formula>NOT(ISERROR(SEARCH("Not Applicable",J129)))</formula>
    </cfRule>
  </conditionalFormatting>
  <conditionalFormatting sqref="K129">
    <cfRule type="containsText" dxfId="2843" priority="12278" operator="containsText" text="NA">
      <formula>NOT(ISERROR(SEARCH("NA",K129)))</formula>
    </cfRule>
  </conditionalFormatting>
  <conditionalFormatting sqref="I129">
    <cfRule type="containsText" dxfId="2842" priority="12276" operator="containsText" text="No">
      <formula>NOT(ISERROR(SEARCH("No",I129)))</formula>
    </cfRule>
    <cfRule type="containsText" dxfId="2841" priority="12277" operator="containsText" text="Yes">
      <formula>NOT(ISERROR(SEARCH("Yes",I129)))</formula>
    </cfRule>
  </conditionalFormatting>
  <conditionalFormatting sqref="K260">
    <cfRule type="containsText" dxfId="2840" priority="12263" operator="containsText" text="NA">
      <formula>NOT(ISERROR(SEARCH("NA",K260)))</formula>
    </cfRule>
  </conditionalFormatting>
  <conditionalFormatting sqref="J171">
    <cfRule type="containsText" dxfId="2839" priority="12269" operator="containsText" text="Not Applicable">
      <formula>NOT(ISERROR(SEARCH("Not Applicable",J171)))</formula>
    </cfRule>
  </conditionalFormatting>
  <conditionalFormatting sqref="K171">
    <cfRule type="containsText" dxfId="2838" priority="12273" operator="containsText" text="NA">
      <formula>NOT(ISERROR(SEARCH("NA",K171)))</formula>
    </cfRule>
  </conditionalFormatting>
  <conditionalFormatting sqref="I171">
    <cfRule type="containsText" dxfId="2837" priority="12271" operator="containsText" text="No">
      <formula>NOT(ISERROR(SEARCH("No",I171)))</formula>
    </cfRule>
    <cfRule type="containsText" dxfId="2836" priority="12272" operator="containsText" text="Yes">
      <formula>NOT(ISERROR(SEARCH("Yes",I171)))</formula>
    </cfRule>
  </conditionalFormatting>
  <conditionalFormatting sqref="J208">
    <cfRule type="containsText" dxfId="2835" priority="12264" operator="containsText" text="Not Applicable">
      <formula>NOT(ISERROR(SEARCH("Not Applicable",J208)))</formula>
    </cfRule>
  </conditionalFormatting>
  <conditionalFormatting sqref="K208">
    <cfRule type="containsText" dxfId="2834" priority="12268" operator="containsText" text="NA">
      <formula>NOT(ISERROR(SEARCH("NA",K208)))</formula>
    </cfRule>
  </conditionalFormatting>
  <conditionalFormatting sqref="I208">
    <cfRule type="containsText" dxfId="2833" priority="12266" operator="containsText" text="No">
      <formula>NOT(ISERROR(SEARCH("No",I208)))</formula>
    </cfRule>
    <cfRule type="containsText" dxfId="2832" priority="12267" operator="containsText" text="Yes">
      <formula>NOT(ISERROR(SEARCH("Yes",I208)))</formula>
    </cfRule>
  </conditionalFormatting>
  <conditionalFormatting sqref="J260">
    <cfRule type="containsText" dxfId="2831" priority="12259" operator="containsText" text="Not Applicable">
      <formula>NOT(ISERROR(SEARCH("Not Applicable",J260)))</formula>
    </cfRule>
  </conditionalFormatting>
  <conditionalFormatting sqref="I260">
    <cfRule type="containsText" dxfId="2830" priority="12261" operator="containsText" text="No">
      <formula>NOT(ISERROR(SEARCH("No",I260)))</formula>
    </cfRule>
    <cfRule type="containsText" dxfId="2829" priority="12262" operator="containsText" text="Yes">
      <formula>NOT(ISERROR(SEARCH("Yes",I260)))</formula>
    </cfRule>
  </conditionalFormatting>
  <conditionalFormatting sqref="J307">
    <cfRule type="containsText" dxfId="2828" priority="12254" operator="containsText" text="Not Applicable">
      <formula>NOT(ISERROR(SEARCH("Not Applicable",J307)))</formula>
    </cfRule>
  </conditionalFormatting>
  <conditionalFormatting sqref="K307">
    <cfRule type="containsText" dxfId="2827" priority="12258" operator="containsText" text="NA">
      <formula>NOT(ISERROR(SEARCH("NA",K307)))</formula>
    </cfRule>
  </conditionalFormatting>
  <conditionalFormatting sqref="I307">
    <cfRule type="containsText" dxfId="2826" priority="12256" operator="containsText" text="No">
      <formula>NOT(ISERROR(SEARCH("No",I307)))</formula>
    </cfRule>
    <cfRule type="containsText" dxfId="2825" priority="12257" operator="containsText" text="Yes">
      <formula>NOT(ISERROR(SEARCH("Yes",I307)))</formula>
    </cfRule>
  </conditionalFormatting>
  <conditionalFormatting sqref="J364">
    <cfRule type="containsText" dxfId="2824" priority="12249" operator="containsText" text="Not Applicable">
      <formula>NOT(ISERROR(SEARCH("Not Applicable",J364)))</formula>
    </cfRule>
  </conditionalFormatting>
  <conditionalFormatting sqref="K364">
    <cfRule type="containsText" dxfId="2823" priority="12253" operator="containsText" text="NA">
      <formula>NOT(ISERROR(SEARCH("NA",K364)))</formula>
    </cfRule>
  </conditionalFormatting>
  <conditionalFormatting sqref="I364">
    <cfRule type="containsText" dxfId="2822" priority="12251" operator="containsText" text="No">
      <formula>NOT(ISERROR(SEARCH("No",I364)))</formula>
    </cfRule>
    <cfRule type="containsText" dxfId="2821" priority="12252" operator="containsText" text="Yes">
      <formula>NOT(ISERROR(SEARCH("Yes",I364)))</formula>
    </cfRule>
  </conditionalFormatting>
  <conditionalFormatting sqref="J431">
    <cfRule type="containsText" dxfId="2820" priority="12244" operator="containsText" text="Not Applicable">
      <formula>NOT(ISERROR(SEARCH("Not Applicable",J431)))</formula>
    </cfRule>
  </conditionalFormatting>
  <conditionalFormatting sqref="K431">
    <cfRule type="containsText" dxfId="2819" priority="12248" operator="containsText" text="NA">
      <formula>NOT(ISERROR(SEARCH("NA",K431)))</formula>
    </cfRule>
  </conditionalFormatting>
  <conditionalFormatting sqref="I431">
    <cfRule type="containsText" dxfId="2818" priority="12246" operator="containsText" text="No">
      <formula>NOT(ISERROR(SEARCH("No",I431)))</formula>
    </cfRule>
    <cfRule type="containsText" dxfId="2817" priority="12247" operator="containsText" text="Yes">
      <formula>NOT(ISERROR(SEARCH("Yes",I431)))</formula>
    </cfRule>
  </conditionalFormatting>
  <conditionalFormatting sqref="J488">
    <cfRule type="containsText" dxfId="2816" priority="12239" operator="containsText" text="Not Applicable">
      <formula>NOT(ISERROR(SEARCH("Not Applicable",J488)))</formula>
    </cfRule>
  </conditionalFormatting>
  <conditionalFormatting sqref="K488">
    <cfRule type="containsText" dxfId="2815" priority="12243" operator="containsText" text="NA">
      <formula>NOT(ISERROR(SEARCH("NA",K488)))</formula>
    </cfRule>
  </conditionalFormatting>
  <conditionalFormatting sqref="I488:I489">
    <cfRule type="containsText" dxfId="2814" priority="12241" operator="containsText" text="No">
      <formula>NOT(ISERROR(SEARCH("No",I488)))</formula>
    </cfRule>
    <cfRule type="containsText" dxfId="2813" priority="12242" operator="containsText" text="Yes">
      <formula>NOT(ISERROR(SEARCH("Yes",I488)))</formula>
    </cfRule>
  </conditionalFormatting>
  <conditionalFormatting sqref="M495:M504">
    <cfRule type="containsText" dxfId="2812" priority="11313" operator="containsText" text="You rated indicators above">
      <formula>NOT(ISERROR(SEARCH("You rated indicators above",M495)))</formula>
    </cfRule>
    <cfRule type="containsText" dxfId="2811" priority="12237" operator="containsText" text="Go up to this Standard">
      <formula>NOT(ISERROR(SEARCH("Go up to this Standard",M495)))</formula>
    </cfRule>
  </conditionalFormatting>
  <conditionalFormatting sqref="J183">
    <cfRule type="containsText" dxfId="2810" priority="11060" operator="containsText" text="Not Applicable">
      <formula>NOT(ISERROR(SEARCH("Not Applicable",J183)))</formula>
    </cfRule>
  </conditionalFormatting>
  <conditionalFormatting sqref="J193">
    <cfRule type="containsText" dxfId="2809" priority="11058" operator="containsText" text="Not Applicable">
      <formula>NOT(ISERROR(SEARCH("Not Applicable",J193)))</formula>
    </cfRule>
  </conditionalFormatting>
  <conditionalFormatting sqref="J203">
    <cfRule type="containsText" dxfId="2808" priority="11056" operator="containsText" text="Not Applicable">
      <formula>NOT(ISERROR(SEARCH("Not Applicable",J203)))</formula>
    </cfRule>
  </conditionalFormatting>
  <conditionalFormatting sqref="J220">
    <cfRule type="containsText" dxfId="2807" priority="11054" operator="containsText" text="Not Applicable">
      <formula>NOT(ISERROR(SEARCH("Not Applicable",J220)))</formula>
    </cfRule>
  </conditionalFormatting>
  <conditionalFormatting sqref="J240">
    <cfRule type="containsText" dxfId="2806" priority="11050" operator="containsText" text="Not Applicable">
      <formula>NOT(ISERROR(SEARCH("Not Applicable",J240)))</formula>
    </cfRule>
  </conditionalFormatting>
  <conditionalFormatting sqref="J250">
    <cfRule type="containsText" dxfId="2805" priority="11048" operator="containsText" text="Not Applicable">
      <formula>NOT(ISERROR(SEARCH("Not Applicable",J250)))</formula>
    </cfRule>
  </conditionalFormatting>
  <conditionalFormatting sqref="J10">
    <cfRule type="containsText" dxfId="2804" priority="11231" operator="containsText" text="Not Applicable">
      <formula>NOT(ISERROR(SEARCH("Not Applicable",J10)))</formula>
    </cfRule>
  </conditionalFormatting>
  <conditionalFormatting sqref="I432">
    <cfRule type="containsText" dxfId="2803" priority="11229" operator="containsText" text="No">
      <formula>NOT(ISERROR(SEARCH("No",I432)))</formula>
    </cfRule>
    <cfRule type="containsText" dxfId="2802" priority="11230" operator="containsText" text="Yes">
      <formula>NOT(ISERROR(SEARCH("Yes",I432)))</formula>
    </cfRule>
  </conditionalFormatting>
  <conditionalFormatting sqref="I365">
    <cfRule type="containsText" dxfId="2801" priority="11227" operator="containsText" text="No">
      <formula>NOT(ISERROR(SEARCH("No",I365)))</formula>
    </cfRule>
    <cfRule type="containsText" dxfId="2800" priority="11228" operator="containsText" text="Yes">
      <formula>NOT(ISERROR(SEARCH("Yes",I365)))</formula>
    </cfRule>
  </conditionalFormatting>
  <conditionalFormatting sqref="I308">
    <cfRule type="containsText" dxfId="2799" priority="11225" operator="containsText" text="No">
      <formula>NOT(ISERROR(SEARCH("No",I308)))</formula>
    </cfRule>
    <cfRule type="containsText" dxfId="2798" priority="11226" operator="containsText" text="Yes">
      <formula>NOT(ISERROR(SEARCH("Yes",I308)))</formula>
    </cfRule>
  </conditionalFormatting>
  <conditionalFormatting sqref="I261">
    <cfRule type="containsText" dxfId="2797" priority="11223" operator="containsText" text="No">
      <formula>NOT(ISERROR(SEARCH("No",I261)))</formula>
    </cfRule>
    <cfRule type="containsText" dxfId="2796" priority="11224" operator="containsText" text="Yes">
      <formula>NOT(ISERROR(SEARCH("Yes",I261)))</formula>
    </cfRule>
  </conditionalFormatting>
  <conditionalFormatting sqref="I209">
    <cfRule type="containsText" dxfId="2795" priority="11221" operator="containsText" text="No">
      <formula>NOT(ISERROR(SEARCH("No",I209)))</formula>
    </cfRule>
    <cfRule type="containsText" dxfId="2794" priority="11222" operator="containsText" text="Yes">
      <formula>NOT(ISERROR(SEARCH("Yes",I209)))</formula>
    </cfRule>
  </conditionalFormatting>
  <conditionalFormatting sqref="I172">
    <cfRule type="containsText" dxfId="2793" priority="11219" operator="containsText" text="No">
      <formula>NOT(ISERROR(SEARCH("No",I172)))</formula>
    </cfRule>
    <cfRule type="containsText" dxfId="2792" priority="11220" operator="containsText" text="Yes">
      <formula>NOT(ISERROR(SEARCH("Yes",I172)))</formula>
    </cfRule>
  </conditionalFormatting>
  <conditionalFormatting sqref="I130">
    <cfRule type="containsText" dxfId="2791" priority="11217" operator="containsText" text="No">
      <formula>NOT(ISERROR(SEARCH("No",I130)))</formula>
    </cfRule>
    <cfRule type="containsText" dxfId="2790" priority="11218" operator="containsText" text="Yes">
      <formula>NOT(ISERROR(SEARCH("Yes",I130)))</formula>
    </cfRule>
  </conditionalFormatting>
  <conditionalFormatting sqref="I83">
    <cfRule type="containsText" dxfId="2789" priority="11215" operator="containsText" text="No">
      <formula>NOT(ISERROR(SEARCH("No",I83)))</formula>
    </cfRule>
    <cfRule type="containsText" dxfId="2788" priority="11216" operator="containsText" text="Yes">
      <formula>NOT(ISERROR(SEARCH("Yes",I83)))</formula>
    </cfRule>
  </conditionalFormatting>
  <conditionalFormatting sqref="I46">
    <cfRule type="containsText" dxfId="2787" priority="11213" operator="containsText" text="No">
      <formula>NOT(ISERROR(SEARCH("No",I46)))</formula>
    </cfRule>
    <cfRule type="containsText" dxfId="2786" priority="11214" operator="containsText" text="Yes">
      <formula>NOT(ISERROR(SEARCH("Yes",I46)))</formula>
    </cfRule>
  </conditionalFormatting>
  <conditionalFormatting sqref="J46">
    <cfRule type="containsText" dxfId="2785" priority="11204" operator="containsText" text="NA">
      <formula>NOT(ISERROR(SEARCH("NA",J46)))</formula>
    </cfRule>
  </conditionalFormatting>
  <conditionalFormatting sqref="J130">
    <cfRule type="containsText" dxfId="2784" priority="11202" operator="containsText" text="NA">
      <formula>NOT(ISERROR(SEARCH("NA",J130)))</formula>
    </cfRule>
  </conditionalFormatting>
  <conditionalFormatting sqref="J209">
    <cfRule type="containsText" dxfId="2783" priority="11200" operator="containsText" text="NA">
      <formula>NOT(ISERROR(SEARCH("NA",J209)))</formula>
    </cfRule>
  </conditionalFormatting>
  <conditionalFormatting sqref="J308">
    <cfRule type="containsText" dxfId="2782" priority="11198" operator="containsText" text="NA">
      <formula>NOT(ISERROR(SEARCH("NA",J308)))</formula>
    </cfRule>
  </conditionalFormatting>
  <conditionalFormatting sqref="J432">
    <cfRule type="containsText" dxfId="2781" priority="11196" operator="containsText" text="NA">
      <formula>NOT(ISERROR(SEARCH("NA",J432)))</formula>
    </cfRule>
  </conditionalFormatting>
  <conditionalFormatting sqref="J83">
    <cfRule type="containsText" dxfId="2780" priority="11203" operator="containsText" text="NA">
      <formula>NOT(ISERROR(SEARCH("NA",J83)))</formula>
    </cfRule>
  </conditionalFormatting>
  <conditionalFormatting sqref="J172">
    <cfRule type="containsText" dxfId="2779" priority="11201" operator="containsText" text="NA">
      <formula>NOT(ISERROR(SEARCH("NA",J172)))</formula>
    </cfRule>
  </conditionalFormatting>
  <conditionalFormatting sqref="J261">
    <cfRule type="containsText" dxfId="2778" priority="11199" operator="containsText" text="NA">
      <formula>NOT(ISERROR(SEARCH("NA",J261)))</formula>
    </cfRule>
  </conditionalFormatting>
  <conditionalFormatting sqref="J365">
    <cfRule type="containsText" dxfId="2777" priority="11197" operator="containsText" text="NA">
      <formula>NOT(ISERROR(SEARCH("NA",J365)))</formula>
    </cfRule>
  </conditionalFormatting>
  <conditionalFormatting sqref="J489">
    <cfRule type="containsText" dxfId="2776" priority="11195" operator="containsText" text="NA">
      <formula>NOT(ISERROR(SEARCH("NA",J489)))</formula>
    </cfRule>
  </conditionalFormatting>
  <conditionalFormatting sqref="H496">
    <cfRule type="expression" dxfId="2775" priority="11109">
      <formula>$I$496&gt;0</formula>
    </cfRule>
    <cfRule type="containsText" dxfId="2774" priority="11110" operator="containsText" text="Not Applicable">
      <formula>NOT(ISERROR(SEARCH("Not Applicable",H496)))</formula>
    </cfRule>
  </conditionalFormatting>
  <conditionalFormatting sqref="H497">
    <cfRule type="expression" dxfId="2773" priority="11107">
      <formula>$I$497&gt;0</formula>
    </cfRule>
    <cfRule type="containsText" dxfId="2772" priority="11108" operator="containsText" text="Not Applicable">
      <formula>NOT(ISERROR(SEARCH("Not Applicable",H497)))</formula>
    </cfRule>
  </conditionalFormatting>
  <conditionalFormatting sqref="H498">
    <cfRule type="expression" dxfId="2771" priority="11105">
      <formula>$I$498&gt;0</formula>
    </cfRule>
    <cfRule type="containsText" dxfId="2770" priority="11106" operator="containsText" text="Not Applicable">
      <formula>NOT(ISERROR(SEARCH("Not Applicable",H498)))</formula>
    </cfRule>
  </conditionalFormatting>
  <conditionalFormatting sqref="H499">
    <cfRule type="expression" dxfId="2769" priority="11103">
      <formula>$I$499&gt;0</formula>
    </cfRule>
    <cfRule type="containsText" dxfId="2768" priority="11104" operator="containsText" text="Not Applicable">
      <formula>NOT(ISERROR(SEARCH("Not Applicable",H499)))</formula>
    </cfRule>
  </conditionalFormatting>
  <conditionalFormatting sqref="H500">
    <cfRule type="expression" dxfId="2767" priority="11101">
      <formula>$I$500&gt;0</formula>
    </cfRule>
    <cfRule type="containsText" dxfId="2766" priority="11102" operator="containsText" text="Not Applicable">
      <formula>NOT(ISERROR(SEARCH("Not Applicable",H500)))</formula>
    </cfRule>
  </conditionalFormatting>
  <conditionalFormatting sqref="H501">
    <cfRule type="expression" dxfId="2765" priority="11099">
      <formula>$I$501&gt;0</formula>
    </cfRule>
    <cfRule type="containsText" dxfId="2764" priority="11100" operator="containsText" text="Not Applicable">
      <formula>NOT(ISERROR(SEARCH("Not Applicable",H501)))</formula>
    </cfRule>
  </conditionalFormatting>
  <conditionalFormatting sqref="H502">
    <cfRule type="expression" dxfId="2763" priority="11097">
      <formula>$I$502&gt;0</formula>
    </cfRule>
    <cfRule type="containsText" dxfId="2762" priority="11098" operator="containsText" text="Not Applicable">
      <formula>NOT(ISERROR(SEARCH("Not Applicable",H502)))</formula>
    </cfRule>
  </conditionalFormatting>
  <conditionalFormatting sqref="H503">
    <cfRule type="expression" dxfId="2761" priority="11095">
      <formula>$I$503&gt;0</formula>
    </cfRule>
    <cfRule type="containsText" dxfId="2760" priority="11096" operator="containsText" text="Not Applicable">
      <formula>NOT(ISERROR(SEARCH("Not Applicable",H503)))</formula>
    </cfRule>
  </conditionalFormatting>
  <conditionalFormatting sqref="H504">
    <cfRule type="expression" dxfId="2759" priority="11093">
      <formula>$I$504&gt;0</formula>
    </cfRule>
    <cfRule type="containsText" dxfId="2758" priority="11094" operator="containsText" text="Not Applicable">
      <formula>NOT(ISERROR(SEARCH("Not Applicable",H504)))</formula>
    </cfRule>
  </conditionalFormatting>
  <conditionalFormatting sqref="H5">
    <cfRule type="containsText" dxfId="2757" priority="11090" operator="containsText" text="No">
      <formula>NOT(ISERROR(SEARCH("No",H5)))</formula>
    </cfRule>
    <cfRule type="containsText" dxfId="2756" priority="11091" operator="containsText" text="Yes">
      <formula>NOT(ISERROR(SEARCH("Yes",H5)))</formula>
    </cfRule>
  </conditionalFormatting>
  <conditionalFormatting sqref="J20">
    <cfRule type="containsText" dxfId="2755" priority="11087" operator="containsText" text="Not Applicable">
      <formula>NOT(ISERROR(SEARCH("Not Applicable",J20)))</formula>
    </cfRule>
  </conditionalFormatting>
  <conditionalFormatting sqref="J25">
    <cfRule type="containsText" dxfId="2754" priority="11086" operator="containsText" text="Not Applicable">
      <formula>NOT(ISERROR(SEARCH("Not Applicable",J25)))</formula>
    </cfRule>
  </conditionalFormatting>
  <conditionalFormatting sqref="J35">
    <cfRule type="containsText" dxfId="2753" priority="11084" operator="containsText" text="Not Applicable">
      <formula>NOT(ISERROR(SEARCH("Not Applicable",J35)))</formula>
    </cfRule>
  </conditionalFormatting>
  <conditionalFormatting sqref="J40">
    <cfRule type="containsText" dxfId="2752" priority="11083" operator="containsText" text="Not Applicable">
      <formula>NOT(ISERROR(SEARCH("Not Applicable",J40)))</formula>
    </cfRule>
  </conditionalFormatting>
  <conditionalFormatting sqref="J57">
    <cfRule type="containsText" dxfId="2751" priority="11081" operator="containsText" text="Not Applicable">
      <formula>NOT(ISERROR(SEARCH("Not Applicable",J57)))</formula>
    </cfRule>
  </conditionalFormatting>
  <conditionalFormatting sqref="J67">
    <cfRule type="containsText" dxfId="2750" priority="11079" operator="containsText" text="Not Applicable">
      <formula>NOT(ISERROR(SEARCH("Not Applicable",J67)))</formula>
    </cfRule>
  </conditionalFormatting>
  <conditionalFormatting sqref="J77">
    <cfRule type="containsText" dxfId="2749" priority="11077" operator="containsText" text="Not Applicable">
      <formula>NOT(ISERROR(SEARCH("Not Applicable",J77)))</formula>
    </cfRule>
  </conditionalFormatting>
  <conditionalFormatting sqref="J94">
    <cfRule type="containsText" dxfId="2748" priority="11075" operator="containsText" text="Not Applicable">
      <formula>NOT(ISERROR(SEARCH("Not Applicable",J94)))</formula>
    </cfRule>
  </conditionalFormatting>
  <conditionalFormatting sqref="J104">
    <cfRule type="containsText" dxfId="2747" priority="11073" operator="containsText" text="Not Applicable">
      <formula>NOT(ISERROR(SEARCH("Not Applicable",J104)))</formula>
    </cfRule>
  </conditionalFormatting>
  <conditionalFormatting sqref="J114">
    <cfRule type="containsText" dxfId="2746" priority="11071" operator="containsText" text="Not Applicable">
      <formula>NOT(ISERROR(SEARCH("Not Applicable",J114)))</formula>
    </cfRule>
  </conditionalFormatting>
  <conditionalFormatting sqref="J141">
    <cfRule type="containsText" dxfId="2745" priority="11067" operator="containsText" text="Not Applicable">
      <formula>NOT(ISERROR(SEARCH("Not Applicable",J141)))</formula>
    </cfRule>
  </conditionalFormatting>
  <conditionalFormatting sqref="J151">
    <cfRule type="containsText" dxfId="2744" priority="11065" operator="containsText" text="Not Applicable">
      <formula>NOT(ISERROR(SEARCH("Not Applicable",J151)))</formula>
    </cfRule>
  </conditionalFormatting>
  <conditionalFormatting sqref="J161">
    <cfRule type="containsText" dxfId="2743" priority="11063" operator="containsText" text="Not Applicable">
      <formula>NOT(ISERROR(SEARCH("Not Applicable",J161)))</formula>
    </cfRule>
  </conditionalFormatting>
  <conditionalFormatting sqref="J483">
    <cfRule type="containsText" dxfId="2742" priority="11007" operator="containsText" text="Not Applicable">
      <formula>NOT(ISERROR(SEARCH("Not Applicable",J483)))</formula>
    </cfRule>
  </conditionalFormatting>
  <conditionalFormatting sqref="J272">
    <cfRule type="containsText" dxfId="2741" priority="11045" operator="containsText" text="Not Applicable">
      <formula>NOT(ISERROR(SEARCH("Not Applicable",J272)))</formula>
    </cfRule>
  </conditionalFormatting>
  <conditionalFormatting sqref="J282">
    <cfRule type="containsText" dxfId="2740" priority="11043" operator="containsText" text="Not Applicable">
      <formula>NOT(ISERROR(SEARCH("Not Applicable",J282)))</formula>
    </cfRule>
  </conditionalFormatting>
  <conditionalFormatting sqref="J292">
    <cfRule type="containsText" dxfId="2739" priority="11041" operator="containsText" text="Not Applicable">
      <formula>NOT(ISERROR(SEARCH("Not Applicable",J292)))</formula>
    </cfRule>
  </conditionalFormatting>
  <conditionalFormatting sqref="J302">
    <cfRule type="containsText" dxfId="2738" priority="11039" operator="containsText" text="Not Applicable">
      <formula>NOT(ISERROR(SEARCH("Not Applicable",J302)))</formula>
    </cfRule>
  </conditionalFormatting>
  <conditionalFormatting sqref="J329">
    <cfRule type="containsText" dxfId="2737" priority="11035" operator="containsText" text="Not Applicable">
      <formula>NOT(ISERROR(SEARCH("Not Applicable",J329)))</formula>
    </cfRule>
  </conditionalFormatting>
  <conditionalFormatting sqref="J339">
    <cfRule type="containsText" dxfId="2736" priority="11033" operator="containsText" text="Not Applicable">
      <formula>NOT(ISERROR(SEARCH("Not Applicable",J339)))</formula>
    </cfRule>
  </conditionalFormatting>
  <conditionalFormatting sqref="J349">
    <cfRule type="containsText" dxfId="2735" priority="11031" operator="containsText" text="Not Applicable">
      <formula>NOT(ISERROR(SEARCH("Not Applicable",J349)))</formula>
    </cfRule>
  </conditionalFormatting>
  <conditionalFormatting sqref="J359">
    <cfRule type="containsText" dxfId="2734" priority="11029" operator="containsText" text="Not Applicable">
      <formula>NOT(ISERROR(SEARCH("Not Applicable",J359)))</formula>
    </cfRule>
  </conditionalFormatting>
  <conditionalFormatting sqref="J376">
    <cfRule type="containsText" dxfId="2733" priority="11027" operator="containsText" text="Not Applicable">
      <formula>NOT(ISERROR(SEARCH("Not Applicable",J376)))</formula>
    </cfRule>
  </conditionalFormatting>
  <conditionalFormatting sqref="J386">
    <cfRule type="containsText" dxfId="2732" priority="11025" operator="containsText" text="Not Applicable">
      <formula>NOT(ISERROR(SEARCH("Not Applicable",J386)))</formula>
    </cfRule>
  </conditionalFormatting>
  <conditionalFormatting sqref="J396">
    <cfRule type="containsText" dxfId="2731" priority="11023" operator="containsText" text="Not Applicable">
      <formula>NOT(ISERROR(SEARCH("Not Applicable",J396)))</formula>
    </cfRule>
  </conditionalFormatting>
  <conditionalFormatting sqref="J416">
    <cfRule type="containsText" dxfId="2730" priority="11019" operator="containsText" text="Not Applicable">
      <formula>NOT(ISERROR(SEARCH("Not Applicable",J416)))</formula>
    </cfRule>
  </conditionalFormatting>
  <conditionalFormatting sqref="J426">
    <cfRule type="containsText" dxfId="2729" priority="11017" operator="containsText" text="Not Applicable">
      <formula>NOT(ISERROR(SEARCH("Not Applicable",J426)))</formula>
    </cfRule>
  </conditionalFormatting>
  <conditionalFormatting sqref="J443">
    <cfRule type="containsText" dxfId="2728" priority="11015" operator="containsText" text="Not Applicable">
      <formula>NOT(ISERROR(SEARCH("Not Applicable",J443)))</formula>
    </cfRule>
  </conditionalFormatting>
  <conditionalFormatting sqref="J453">
    <cfRule type="containsText" dxfId="2727" priority="11013" operator="containsText" text="Not Applicable">
      <formula>NOT(ISERROR(SEARCH("Not Applicable",J453)))</formula>
    </cfRule>
  </conditionalFormatting>
  <conditionalFormatting sqref="J463">
    <cfRule type="containsText" dxfId="2726" priority="11011" operator="containsText" text="Not Applicable">
      <formula>NOT(ISERROR(SEARCH("Not Applicable",J463)))</formula>
    </cfRule>
  </conditionalFormatting>
  <conditionalFormatting sqref="J473">
    <cfRule type="containsText" dxfId="2725" priority="11009" operator="containsText" text="Not Applicable">
      <formula>NOT(ISERROR(SEARCH("Not Applicable",J473)))</formula>
    </cfRule>
  </conditionalFormatting>
  <conditionalFormatting sqref="M10">
    <cfRule type="containsText" dxfId="2724" priority="10760" operator="containsText" text="Not Applicable">
      <formula>NOT(ISERROR(SEARCH("Not Applicable",M10)))</formula>
    </cfRule>
  </conditionalFormatting>
  <conditionalFormatting sqref="M10">
    <cfRule type="containsText" dxfId="2723" priority="10759" operator="containsText" text="Not Applicable">
      <formula>NOT(ISERROR(SEARCH("Not Applicable",M10)))</formula>
    </cfRule>
  </conditionalFormatting>
  <conditionalFormatting sqref="M10">
    <cfRule type="containsText" dxfId="2722" priority="10758" operator="containsText" text="Not Applicable">
      <formula>NOT(ISERROR(SEARCH("Not Applicable",M10)))</formula>
    </cfRule>
  </conditionalFormatting>
  <conditionalFormatting sqref="M10">
    <cfRule type="containsText" dxfId="2721" priority="10757" operator="containsText" text="Not Applicable">
      <formula>NOT(ISERROR(SEARCH("Not Applicable",M10)))</formula>
    </cfRule>
  </conditionalFormatting>
  <conditionalFormatting sqref="M10">
    <cfRule type="containsText" dxfId="2720" priority="10756" operator="containsText" text="Not Applicable">
      <formula>NOT(ISERROR(SEARCH("Not Applicable",M10)))</formula>
    </cfRule>
  </conditionalFormatting>
  <conditionalFormatting sqref="M10">
    <cfRule type="containsText" dxfId="2719" priority="10755" operator="containsText" text="Not Applicable">
      <formula>NOT(ISERROR(SEARCH("Not Applicable",M10)))</formula>
    </cfRule>
  </conditionalFormatting>
  <conditionalFormatting sqref="M10">
    <cfRule type="containsText" dxfId="2718" priority="10754" operator="containsText" text="Not Applicable">
      <formula>NOT(ISERROR(SEARCH("Not Applicable",M10)))</formula>
    </cfRule>
  </conditionalFormatting>
  <conditionalFormatting sqref="M10">
    <cfRule type="containsText" dxfId="2717" priority="10753" operator="containsText" text="Not Applicable">
      <formula>NOT(ISERROR(SEARCH("Not Applicable",M10)))</formula>
    </cfRule>
  </conditionalFormatting>
  <conditionalFormatting sqref="M10">
    <cfRule type="containsText" dxfId="2716" priority="10751" operator="containsText" text="Indicator not selected">
      <formula>NOT(ISERROR(SEARCH("Indicator not selected",M10)))</formula>
    </cfRule>
    <cfRule type="containsText" dxfId="2715" priority="10752" operator="containsText" text="Not Applicable">
      <formula>NOT(ISERROR(SEARCH("Not Applicable",M10)))</formula>
    </cfRule>
  </conditionalFormatting>
  <conditionalFormatting sqref="M10">
    <cfRule type="containsText" dxfId="2714" priority="10750" operator="containsText" text="Not Applicable">
      <formula>NOT(ISERROR(SEARCH("Not Applicable",M10)))</formula>
    </cfRule>
  </conditionalFormatting>
  <conditionalFormatting sqref="M10">
    <cfRule type="containsText" dxfId="2713" priority="10748" operator="containsText" text="Not selected on indicator selection">
      <formula>NOT(ISERROR(SEARCH("Not selected on indicator selection",M10)))</formula>
    </cfRule>
    <cfRule type="containsText" dxfId="2712" priority="10749" operator="containsText" text="Not Applicable">
      <formula>NOT(ISERROR(SEARCH("Not Applicable",M10)))</formula>
    </cfRule>
  </conditionalFormatting>
  <conditionalFormatting sqref="M10">
    <cfRule type="containsText" dxfId="2711" priority="10747" operator="containsText" text="Not Applicable">
      <formula>NOT(ISERROR(SEARCH("Not Applicable",M10)))</formula>
    </cfRule>
  </conditionalFormatting>
  <conditionalFormatting sqref="M10">
    <cfRule type="containsText" dxfId="2710" priority="10745" operator="containsText" text="Not selected on indicator selection">
      <formula>NOT(ISERROR(SEARCH("Not selected on indicator selection",M10)))</formula>
    </cfRule>
    <cfRule type="containsText" dxfId="2709" priority="10746" operator="containsText" text="Not Applicable">
      <formula>NOT(ISERROR(SEARCH("Not Applicable",M10)))</formula>
    </cfRule>
  </conditionalFormatting>
  <conditionalFormatting sqref="J15">
    <cfRule type="containsText" dxfId="2708" priority="7141" operator="containsText" text="Not Applicable">
      <formula>NOT(ISERROR(SEARCH("Not Applicable",J15)))</formula>
    </cfRule>
  </conditionalFormatting>
  <conditionalFormatting sqref="K15">
    <cfRule type="containsText" dxfId="2707" priority="7140" operator="containsText" text="NA">
      <formula>NOT(ISERROR(SEARCH("NA",K15)))</formula>
    </cfRule>
  </conditionalFormatting>
  <conditionalFormatting sqref="K20">
    <cfRule type="containsText" dxfId="2706" priority="7139" operator="containsText" text="NA">
      <formula>NOT(ISERROR(SEARCH("NA",K20)))</formula>
    </cfRule>
  </conditionalFormatting>
  <conditionalFormatting sqref="K25">
    <cfRule type="containsText" dxfId="2705" priority="7138" operator="containsText" text="NA">
      <formula>NOT(ISERROR(SEARCH("NA",K25)))</formula>
    </cfRule>
  </conditionalFormatting>
  <conditionalFormatting sqref="K30">
    <cfRule type="containsText" dxfId="2704" priority="7137" operator="containsText" text="NA">
      <formula>NOT(ISERROR(SEARCH("NA",K30)))</formula>
    </cfRule>
  </conditionalFormatting>
  <conditionalFormatting sqref="K35">
    <cfRule type="containsText" dxfId="2703" priority="7136" operator="containsText" text="NA">
      <formula>NOT(ISERROR(SEARCH("NA",K35)))</formula>
    </cfRule>
  </conditionalFormatting>
  <conditionalFormatting sqref="K40">
    <cfRule type="containsText" dxfId="2702" priority="7135" operator="containsText" text="NA">
      <formula>NOT(ISERROR(SEARCH("NA",K40)))</formula>
    </cfRule>
  </conditionalFormatting>
  <conditionalFormatting sqref="K52">
    <cfRule type="containsText" dxfId="2701" priority="7134" operator="containsText" text="NA">
      <formula>NOT(ISERROR(SEARCH("NA",K52)))</formula>
    </cfRule>
  </conditionalFormatting>
  <conditionalFormatting sqref="K57">
    <cfRule type="containsText" dxfId="2700" priority="7133" operator="containsText" text="NA">
      <formula>NOT(ISERROR(SEARCH("NA",K57)))</formula>
    </cfRule>
  </conditionalFormatting>
  <conditionalFormatting sqref="K62">
    <cfRule type="containsText" dxfId="2699" priority="7132" operator="containsText" text="NA">
      <formula>NOT(ISERROR(SEARCH("NA",K62)))</formula>
    </cfRule>
  </conditionalFormatting>
  <conditionalFormatting sqref="K67">
    <cfRule type="containsText" dxfId="2698" priority="7131" operator="containsText" text="NA">
      <formula>NOT(ISERROR(SEARCH("NA",K67)))</formula>
    </cfRule>
  </conditionalFormatting>
  <conditionalFormatting sqref="K72">
    <cfRule type="containsText" dxfId="2697" priority="7130" operator="containsText" text="NA">
      <formula>NOT(ISERROR(SEARCH("NA",K72)))</formula>
    </cfRule>
  </conditionalFormatting>
  <conditionalFormatting sqref="K483">
    <cfRule type="containsText" dxfId="2696" priority="7058" operator="containsText" text="NA">
      <formula>NOT(ISERROR(SEARCH("NA",K483)))</formula>
    </cfRule>
  </conditionalFormatting>
  <conditionalFormatting sqref="K77">
    <cfRule type="containsText" dxfId="2695" priority="7128" operator="containsText" text="NA">
      <formula>NOT(ISERROR(SEARCH("NA",K77)))</formula>
    </cfRule>
  </conditionalFormatting>
  <conditionalFormatting sqref="K89">
    <cfRule type="containsText" dxfId="2694" priority="7127" operator="containsText" text="NA">
      <formula>NOT(ISERROR(SEARCH("NA",K89)))</formula>
    </cfRule>
  </conditionalFormatting>
  <conditionalFormatting sqref="K94">
    <cfRule type="containsText" dxfId="2693" priority="7126" operator="containsText" text="NA">
      <formula>NOT(ISERROR(SEARCH("NA",K94)))</formula>
    </cfRule>
  </conditionalFormatting>
  <conditionalFormatting sqref="K99">
    <cfRule type="containsText" dxfId="2692" priority="7125" operator="containsText" text="NA">
      <formula>NOT(ISERROR(SEARCH("NA",K99)))</formula>
    </cfRule>
  </conditionalFormatting>
  <conditionalFormatting sqref="K104">
    <cfRule type="containsText" dxfId="2691" priority="7124" operator="containsText" text="NA">
      <formula>NOT(ISERROR(SEARCH("NA",K104)))</formula>
    </cfRule>
  </conditionalFormatting>
  <conditionalFormatting sqref="K109">
    <cfRule type="containsText" dxfId="2690" priority="7123" operator="containsText" text="NA">
      <formula>NOT(ISERROR(SEARCH("NA",K109)))</formula>
    </cfRule>
  </conditionalFormatting>
  <conditionalFormatting sqref="K114">
    <cfRule type="containsText" dxfId="2689" priority="7122" operator="containsText" text="NA">
      <formula>NOT(ISERROR(SEARCH("NA",K114)))</formula>
    </cfRule>
  </conditionalFormatting>
  <conditionalFormatting sqref="K119">
    <cfRule type="containsText" dxfId="2688" priority="7121" operator="containsText" text="NA">
      <formula>NOT(ISERROR(SEARCH("NA",K119)))</formula>
    </cfRule>
  </conditionalFormatting>
  <conditionalFormatting sqref="K124">
    <cfRule type="containsText" dxfId="2687" priority="7120" operator="containsText" text="NA">
      <formula>NOT(ISERROR(SEARCH("NA",K124)))</formula>
    </cfRule>
  </conditionalFormatting>
  <conditionalFormatting sqref="K136">
    <cfRule type="containsText" dxfId="2686" priority="7119" operator="containsText" text="NA">
      <formula>NOT(ISERROR(SEARCH("NA",K136)))</formula>
    </cfRule>
  </conditionalFormatting>
  <conditionalFormatting sqref="K141">
    <cfRule type="containsText" dxfId="2685" priority="7118" operator="containsText" text="NA">
      <formula>NOT(ISERROR(SEARCH("NA",K141)))</formula>
    </cfRule>
  </conditionalFormatting>
  <conditionalFormatting sqref="K146">
    <cfRule type="containsText" dxfId="2684" priority="7117" operator="containsText" text="NA">
      <formula>NOT(ISERROR(SEARCH("NA",K146)))</formula>
    </cfRule>
  </conditionalFormatting>
  <conditionalFormatting sqref="K151">
    <cfRule type="containsText" dxfId="2683" priority="7116" operator="containsText" text="NA">
      <formula>NOT(ISERROR(SEARCH("NA",K151)))</formula>
    </cfRule>
  </conditionalFormatting>
  <conditionalFormatting sqref="K156">
    <cfRule type="containsText" dxfId="2682" priority="7115" operator="containsText" text="NA">
      <formula>NOT(ISERROR(SEARCH("NA",K156)))</formula>
    </cfRule>
  </conditionalFormatting>
  <conditionalFormatting sqref="K161">
    <cfRule type="containsText" dxfId="2681" priority="7114" operator="containsText" text="NA">
      <formula>NOT(ISERROR(SEARCH("NA",K161)))</formula>
    </cfRule>
  </conditionalFormatting>
  <conditionalFormatting sqref="K166">
    <cfRule type="containsText" dxfId="2680" priority="7113" operator="containsText" text="NA">
      <formula>NOT(ISERROR(SEARCH("NA",K166)))</formula>
    </cfRule>
  </conditionalFormatting>
  <conditionalFormatting sqref="K178">
    <cfRule type="containsText" dxfId="2679" priority="7112" operator="containsText" text="NA">
      <formula>NOT(ISERROR(SEARCH("NA",K178)))</formula>
    </cfRule>
  </conditionalFormatting>
  <conditionalFormatting sqref="K183">
    <cfRule type="containsText" dxfId="2678" priority="7111" operator="containsText" text="NA">
      <formula>NOT(ISERROR(SEARCH("NA",K183)))</formula>
    </cfRule>
  </conditionalFormatting>
  <conditionalFormatting sqref="K188">
    <cfRule type="containsText" dxfId="2677" priority="7110" operator="containsText" text="NA">
      <formula>NOT(ISERROR(SEARCH("NA",K188)))</formula>
    </cfRule>
  </conditionalFormatting>
  <conditionalFormatting sqref="K193">
    <cfRule type="containsText" dxfId="2676" priority="7109" operator="containsText" text="NA">
      <formula>NOT(ISERROR(SEARCH("NA",K193)))</formula>
    </cfRule>
  </conditionalFormatting>
  <conditionalFormatting sqref="K198">
    <cfRule type="containsText" dxfId="2675" priority="7108" operator="containsText" text="NA">
      <formula>NOT(ISERROR(SEARCH("NA",K198)))</formula>
    </cfRule>
  </conditionalFormatting>
  <conditionalFormatting sqref="K203">
    <cfRule type="containsText" dxfId="2674" priority="7107" operator="containsText" text="NA">
      <formula>NOT(ISERROR(SEARCH("NA",K203)))</formula>
    </cfRule>
  </conditionalFormatting>
  <conditionalFormatting sqref="K215">
    <cfRule type="containsText" dxfId="2673" priority="7106" operator="containsText" text="NA">
      <formula>NOT(ISERROR(SEARCH("NA",K215)))</formula>
    </cfRule>
  </conditionalFormatting>
  <conditionalFormatting sqref="K220">
    <cfRule type="containsText" dxfId="2672" priority="7105" operator="containsText" text="NA">
      <formula>NOT(ISERROR(SEARCH("NA",K220)))</formula>
    </cfRule>
  </conditionalFormatting>
  <conditionalFormatting sqref="K225">
    <cfRule type="containsText" dxfId="2671" priority="7104" operator="containsText" text="NA">
      <formula>NOT(ISERROR(SEARCH("NA",K225)))</formula>
    </cfRule>
  </conditionalFormatting>
  <conditionalFormatting sqref="K230">
    <cfRule type="containsText" dxfId="2670" priority="7103" operator="containsText" text="NA">
      <formula>NOT(ISERROR(SEARCH("NA",K230)))</formula>
    </cfRule>
  </conditionalFormatting>
  <conditionalFormatting sqref="K235">
    <cfRule type="containsText" dxfId="2669" priority="7102" operator="containsText" text="NA">
      <formula>NOT(ISERROR(SEARCH("NA",K235)))</formula>
    </cfRule>
  </conditionalFormatting>
  <conditionalFormatting sqref="K240">
    <cfRule type="containsText" dxfId="2668" priority="7101" operator="containsText" text="NA">
      <formula>NOT(ISERROR(SEARCH("NA",K240)))</formula>
    </cfRule>
  </conditionalFormatting>
  <conditionalFormatting sqref="K245">
    <cfRule type="containsText" dxfId="2667" priority="7100" operator="containsText" text="NA">
      <formula>NOT(ISERROR(SEARCH("NA",K245)))</formula>
    </cfRule>
  </conditionalFormatting>
  <conditionalFormatting sqref="K250">
    <cfRule type="containsText" dxfId="2666" priority="7099" operator="containsText" text="NA">
      <formula>NOT(ISERROR(SEARCH("NA",K250)))</formula>
    </cfRule>
  </conditionalFormatting>
  <conditionalFormatting sqref="K255">
    <cfRule type="containsText" dxfId="2665" priority="7098" operator="containsText" text="NA">
      <formula>NOT(ISERROR(SEARCH("NA",K255)))</formula>
    </cfRule>
  </conditionalFormatting>
  <conditionalFormatting sqref="K267">
    <cfRule type="containsText" dxfId="2664" priority="7097" operator="containsText" text="NA">
      <formula>NOT(ISERROR(SEARCH("NA",K267)))</formula>
    </cfRule>
  </conditionalFormatting>
  <conditionalFormatting sqref="K272">
    <cfRule type="containsText" dxfId="2663" priority="7096" operator="containsText" text="NA">
      <formula>NOT(ISERROR(SEARCH("NA",K272)))</formula>
    </cfRule>
  </conditionalFormatting>
  <conditionalFormatting sqref="K277">
    <cfRule type="containsText" dxfId="2662" priority="7095" operator="containsText" text="NA">
      <formula>NOT(ISERROR(SEARCH("NA",K277)))</formula>
    </cfRule>
  </conditionalFormatting>
  <conditionalFormatting sqref="K282">
    <cfRule type="containsText" dxfId="2661" priority="7094" operator="containsText" text="NA">
      <formula>NOT(ISERROR(SEARCH("NA",K282)))</formula>
    </cfRule>
  </conditionalFormatting>
  <conditionalFormatting sqref="K287">
    <cfRule type="containsText" dxfId="2660" priority="7093" operator="containsText" text="NA">
      <formula>NOT(ISERROR(SEARCH("NA",K287)))</formula>
    </cfRule>
  </conditionalFormatting>
  <conditionalFormatting sqref="K292">
    <cfRule type="containsText" dxfId="2659" priority="7092" operator="containsText" text="NA">
      <formula>NOT(ISERROR(SEARCH("NA",K292)))</formula>
    </cfRule>
  </conditionalFormatting>
  <conditionalFormatting sqref="K297">
    <cfRule type="containsText" dxfId="2658" priority="7091" operator="containsText" text="NA">
      <formula>NOT(ISERROR(SEARCH("NA",K297)))</formula>
    </cfRule>
  </conditionalFormatting>
  <conditionalFormatting sqref="K302">
    <cfRule type="containsText" dxfId="2657" priority="7090" operator="containsText" text="NA">
      <formula>NOT(ISERROR(SEARCH("NA",K302)))</formula>
    </cfRule>
  </conditionalFormatting>
  <conditionalFormatting sqref="K314">
    <cfRule type="containsText" dxfId="2656" priority="7089" operator="containsText" text="NA">
      <formula>NOT(ISERROR(SEARCH("NA",K314)))</formula>
    </cfRule>
  </conditionalFormatting>
  <conditionalFormatting sqref="K319">
    <cfRule type="containsText" dxfId="2655" priority="7088" operator="containsText" text="NA">
      <formula>NOT(ISERROR(SEARCH("NA",K319)))</formula>
    </cfRule>
  </conditionalFormatting>
  <conditionalFormatting sqref="K324">
    <cfRule type="containsText" dxfId="2654" priority="7087" operator="containsText" text="NA">
      <formula>NOT(ISERROR(SEARCH("NA",K324)))</formula>
    </cfRule>
  </conditionalFormatting>
  <conditionalFormatting sqref="K329">
    <cfRule type="containsText" dxfId="2653" priority="7086" operator="containsText" text="NA">
      <formula>NOT(ISERROR(SEARCH("NA",K329)))</formula>
    </cfRule>
  </conditionalFormatting>
  <conditionalFormatting sqref="K334">
    <cfRule type="containsText" dxfId="2652" priority="7085" operator="containsText" text="NA">
      <formula>NOT(ISERROR(SEARCH("NA",K334)))</formula>
    </cfRule>
  </conditionalFormatting>
  <conditionalFormatting sqref="K339">
    <cfRule type="containsText" dxfId="2651" priority="7084" operator="containsText" text="NA">
      <formula>NOT(ISERROR(SEARCH("NA",K339)))</formula>
    </cfRule>
  </conditionalFormatting>
  <conditionalFormatting sqref="K344">
    <cfRule type="containsText" dxfId="2650" priority="7083" operator="containsText" text="NA">
      <formula>NOT(ISERROR(SEARCH("NA",K344)))</formula>
    </cfRule>
  </conditionalFormatting>
  <conditionalFormatting sqref="K349">
    <cfRule type="containsText" dxfId="2649" priority="7082" operator="containsText" text="NA">
      <formula>NOT(ISERROR(SEARCH("NA",K349)))</formula>
    </cfRule>
  </conditionalFormatting>
  <conditionalFormatting sqref="K354">
    <cfRule type="containsText" dxfId="2648" priority="7081" operator="containsText" text="NA">
      <formula>NOT(ISERROR(SEARCH("NA",K354)))</formula>
    </cfRule>
  </conditionalFormatting>
  <conditionalFormatting sqref="K359">
    <cfRule type="containsText" dxfId="2647" priority="7080" operator="containsText" text="NA">
      <formula>NOT(ISERROR(SEARCH("NA",K359)))</formula>
    </cfRule>
  </conditionalFormatting>
  <conditionalFormatting sqref="K371">
    <cfRule type="containsText" dxfId="2646" priority="7079" operator="containsText" text="NA">
      <formula>NOT(ISERROR(SEARCH("NA",K371)))</formula>
    </cfRule>
  </conditionalFormatting>
  <conditionalFormatting sqref="K376">
    <cfRule type="containsText" dxfId="2645" priority="7078" operator="containsText" text="NA">
      <formula>NOT(ISERROR(SEARCH("NA",K376)))</formula>
    </cfRule>
  </conditionalFormatting>
  <conditionalFormatting sqref="K381">
    <cfRule type="containsText" dxfId="2644" priority="7077" operator="containsText" text="NA">
      <formula>NOT(ISERROR(SEARCH("NA",K381)))</formula>
    </cfRule>
  </conditionalFormatting>
  <conditionalFormatting sqref="K386">
    <cfRule type="containsText" dxfId="2643" priority="7076" operator="containsText" text="NA">
      <formula>NOT(ISERROR(SEARCH("NA",K386)))</formula>
    </cfRule>
  </conditionalFormatting>
  <conditionalFormatting sqref="K391">
    <cfRule type="containsText" dxfId="2642" priority="7075" operator="containsText" text="NA">
      <formula>NOT(ISERROR(SEARCH("NA",K391)))</formula>
    </cfRule>
  </conditionalFormatting>
  <conditionalFormatting sqref="K396">
    <cfRule type="containsText" dxfId="2641" priority="7074" operator="containsText" text="NA">
      <formula>NOT(ISERROR(SEARCH("NA",K396)))</formula>
    </cfRule>
  </conditionalFormatting>
  <conditionalFormatting sqref="K401">
    <cfRule type="containsText" dxfId="2640" priority="7073" operator="containsText" text="NA">
      <formula>NOT(ISERROR(SEARCH("NA",K401)))</formula>
    </cfRule>
  </conditionalFormatting>
  <conditionalFormatting sqref="K406">
    <cfRule type="containsText" dxfId="2639" priority="7072" operator="containsText" text="NA">
      <formula>NOT(ISERROR(SEARCH("NA",K406)))</formula>
    </cfRule>
  </conditionalFormatting>
  <conditionalFormatting sqref="K411">
    <cfRule type="containsText" dxfId="2638" priority="7071" operator="containsText" text="NA">
      <formula>NOT(ISERROR(SEARCH("NA",K411)))</formula>
    </cfRule>
  </conditionalFormatting>
  <conditionalFormatting sqref="K416">
    <cfRule type="containsText" dxfId="2637" priority="7070" operator="containsText" text="NA">
      <formula>NOT(ISERROR(SEARCH("NA",K416)))</formula>
    </cfRule>
  </conditionalFormatting>
  <conditionalFormatting sqref="K421">
    <cfRule type="containsText" dxfId="2636" priority="7069" operator="containsText" text="NA">
      <formula>NOT(ISERROR(SEARCH("NA",K421)))</formula>
    </cfRule>
  </conditionalFormatting>
  <conditionalFormatting sqref="K426">
    <cfRule type="containsText" dxfId="2635" priority="7068" operator="containsText" text="NA">
      <formula>NOT(ISERROR(SEARCH("NA",K426)))</formula>
    </cfRule>
  </conditionalFormatting>
  <conditionalFormatting sqref="K438">
    <cfRule type="containsText" dxfId="2634" priority="7067" operator="containsText" text="NA">
      <formula>NOT(ISERROR(SEARCH("NA",K438)))</formula>
    </cfRule>
  </conditionalFormatting>
  <conditionalFormatting sqref="K443">
    <cfRule type="containsText" dxfId="2633" priority="7066" operator="containsText" text="NA">
      <formula>NOT(ISERROR(SEARCH("NA",K443)))</formula>
    </cfRule>
  </conditionalFormatting>
  <conditionalFormatting sqref="K448">
    <cfRule type="containsText" dxfId="2632" priority="7065" operator="containsText" text="NA">
      <formula>NOT(ISERROR(SEARCH("NA",K448)))</formula>
    </cfRule>
  </conditionalFormatting>
  <conditionalFormatting sqref="K453">
    <cfRule type="containsText" dxfId="2631" priority="7064" operator="containsText" text="NA">
      <formula>NOT(ISERROR(SEARCH("NA",K453)))</formula>
    </cfRule>
  </conditionalFormatting>
  <conditionalFormatting sqref="K458">
    <cfRule type="containsText" dxfId="2630" priority="7063" operator="containsText" text="NA">
      <formula>NOT(ISERROR(SEARCH("NA",K458)))</formula>
    </cfRule>
  </conditionalFormatting>
  <conditionalFormatting sqref="K463">
    <cfRule type="containsText" dxfId="2629" priority="7062" operator="containsText" text="NA">
      <formula>NOT(ISERROR(SEARCH("NA",K463)))</formula>
    </cfRule>
  </conditionalFormatting>
  <conditionalFormatting sqref="K468">
    <cfRule type="containsText" dxfId="2628" priority="7061" operator="containsText" text="NA">
      <formula>NOT(ISERROR(SEARCH("NA",K468)))</formula>
    </cfRule>
  </conditionalFormatting>
  <conditionalFormatting sqref="K473">
    <cfRule type="containsText" dxfId="2627" priority="7060" operator="containsText" text="NA">
      <formula>NOT(ISERROR(SEARCH("NA",K473)))</formula>
    </cfRule>
  </conditionalFormatting>
  <conditionalFormatting sqref="K478">
    <cfRule type="containsText" dxfId="2626" priority="7059" operator="containsText" text="NA">
      <formula>NOT(ISERROR(SEARCH("NA",K478)))</formula>
    </cfRule>
  </conditionalFormatting>
  <conditionalFormatting sqref="M10:M12">
    <cfRule type="containsText" dxfId="2625" priority="3776" operator="containsText" text="Select Basic or Needs Improvement for Professional Practice Rating on worksheet titled Eval Info &amp; Rankings.">
      <formula>NOT(ISERROR(SEARCH("Select Basic or Needs Improvement for Professional Practice Rating on worksheet titled Eval Info &amp; Rankings.",M10)))</formula>
    </cfRule>
    <cfRule type="containsText" dxfId="2624" priority="3777" operator="containsText" text="Select Distinguished or Excellent for Professional Practice Rating on worksheet titled Eval Info &amp; Rankings.">
      <formula>NOT(ISERROR(SEARCH("Select Distinguished or Excellent for Professional Practice Rating on worksheet titled Eval Info &amp; Rankings.",M10)))</formula>
    </cfRule>
  </conditionalFormatting>
  <conditionalFormatting sqref="J52">
    <cfRule type="containsText" dxfId="2623" priority="1971" operator="containsText" text="Not Applicable">
      <formula>NOT(ISERROR(SEARCH("Not Applicable",J52)))</formula>
    </cfRule>
  </conditionalFormatting>
  <conditionalFormatting sqref="J62">
    <cfRule type="containsText" dxfId="2622" priority="1970" operator="containsText" text="Not Applicable">
      <formula>NOT(ISERROR(SEARCH("Not Applicable",J62)))</formula>
    </cfRule>
  </conditionalFormatting>
  <conditionalFormatting sqref="J72">
    <cfRule type="containsText" dxfId="2621" priority="1969" operator="containsText" text="Not Applicable">
      <formula>NOT(ISERROR(SEARCH("Not Applicable",J72)))</formula>
    </cfRule>
  </conditionalFormatting>
  <conditionalFormatting sqref="J89">
    <cfRule type="containsText" dxfId="2620" priority="1968" operator="containsText" text="Not Applicable">
      <formula>NOT(ISERROR(SEARCH("Not Applicable",J89)))</formula>
    </cfRule>
  </conditionalFormatting>
  <conditionalFormatting sqref="J99">
    <cfRule type="containsText" dxfId="2619" priority="1967" operator="containsText" text="Not Applicable">
      <formula>NOT(ISERROR(SEARCH("Not Applicable",J99)))</formula>
    </cfRule>
  </conditionalFormatting>
  <conditionalFormatting sqref="J109">
    <cfRule type="containsText" dxfId="2618" priority="1966" operator="containsText" text="Not Applicable">
      <formula>NOT(ISERROR(SEARCH("Not Applicable",J109)))</formula>
    </cfRule>
  </conditionalFormatting>
  <conditionalFormatting sqref="J119">
    <cfRule type="containsText" dxfId="2617" priority="1965" operator="containsText" text="Not Applicable">
      <formula>NOT(ISERROR(SEARCH("Not Applicable",J119)))</formula>
    </cfRule>
  </conditionalFormatting>
  <conditionalFormatting sqref="J136">
    <cfRule type="containsText" dxfId="2616" priority="1964" operator="containsText" text="Not Applicable">
      <formula>NOT(ISERROR(SEARCH("Not Applicable",J136)))</formula>
    </cfRule>
  </conditionalFormatting>
  <conditionalFormatting sqref="J146">
    <cfRule type="containsText" dxfId="2615" priority="1963" operator="containsText" text="Not Applicable">
      <formula>NOT(ISERROR(SEARCH("Not Applicable",J146)))</formula>
    </cfRule>
  </conditionalFormatting>
  <conditionalFormatting sqref="J156">
    <cfRule type="containsText" dxfId="2614" priority="1962" operator="containsText" text="Not Applicable">
      <formula>NOT(ISERROR(SEARCH("Not Applicable",J156)))</formula>
    </cfRule>
  </conditionalFormatting>
  <conditionalFormatting sqref="J166">
    <cfRule type="containsText" dxfId="2613" priority="1961" operator="containsText" text="Not Applicable">
      <formula>NOT(ISERROR(SEARCH("Not Applicable",J166)))</formula>
    </cfRule>
  </conditionalFormatting>
  <conditionalFormatting sqref="J178">
    <cfRule type="containsText" dxfId="2612" priority="1960" operator="containsText" text="Not Applicable">
      <formula>NOT(ISERROR(SEARCH("Not Applicable",J178)))</formula>
    </cfRule>
  </conditionalFormatting>
  <conditionalFormatting sqref="J188">
    <cfRule type="containsText" dxfId="2611" priority="1959" operator="containsText" text="Not Applicable">
      <formula>NOT(ISERROR(SEARCH("Not Applicable",J188)))</formula>
    </cfRule>
  </conditionalFormatting>
  <conditionalFormatting sqref="J198">
    <cfRule type="containsText" dxfId="2610" priority="1958" operator="containsText" text="Not Applicable">
      <formula>NOT(ISERROR(SEARCH("Not Applicable",J198)))</formula>
    </cfRule>
  </conditionalFormatting>
  <conditionalFormatting sqref="J215">
    <cfRule type="containsText" dxfId="2609" priority="1957" operator="containsText" text="Not Applicable">
      <formula>NOT(ISERROR(SEARCH("Not Applicable",J215)))</formula>
    </cfRule>
  </conditionalFormatting>
  <conditionalFormatting sqref="J225">
    <cfRule type="containsText" dxfId="2608" priority="1956" operator="containsText" text="Not Applicable">
      <formula>NOT(ISERROR(SEARCH("Not Applicable",J225)))</formula>
    </cfRule>
  </conditionalFormatting>
  <conditionalFormatting sqref="J230">
    <cfRule type="containsText" dxfId="2607" priority="1955" operator="containsText" text="Not Applicable">
      <formula>NOT(ISERROR(SEARCH("Not Applicable",J230)))</formula>
    </cfRule>
  </conditionalFormatting>
  <conditionalFormatting sqref="J235">
    <cfRule type="containsText" dxfId="2606" priority="1954" operator="containsText" text="Not Applicable">
      <formula>NOT(ISERROR(SEARCH("Not Applicable",J235)))</formula>
    </cfRule>
  </conditionalFormatting>
  <conditionalFormatting sqref="J245">
    <cfRule type="containsText" dxfId="2605" priority="1953" operator="containsText" text="Not Applicable">
      <formula>NOT(ISERROR(SEARCH("Not Applicable",J245)))</formula>
    </cfRule>
  </conditionalFormatting>
  <conditionalFormatting sqref="J255">
    <cfRule type="containsText" dxfId="2604" priority="1952" operator="containsText" text="Not Applicable">
      <formula>NOT(ISERROR(SEARCH("Not Applicable",J255)))</formula>
    </cfRule>
  </conditionalFormatting>
  <conditionalFormatting sqref="J267">
    <cfRule type="containsText" dxfId="2603" priority="1951" operator="containsText" text="Not Applicable">
      <formula>NOT(ISERROR(SEARCH("Not Applicable",J267)))</formula>
    </cfRule>
  </conditionalFormatting>
  <conditionalFormatting sqref="J277">
    <cfRule type="containsText" dxfId="2602" priority="1950" operator="containsText" text="Not Applicable">
      <formula>NOT(ISERROR(SEARCH("Not Applicable",J277)))</formula>
    </cfRule>
  </conditionalFormatting>
  <conditionalFormatting sqref="J287">
    <cfRule type="containsText" dxfId="2601" priority="1949" operator="containsText" text="Not Applicable">
      <formula>NOT(ISERROR(SEARCH("Not Applicable",J287)))</formula>
    </cfRule>
  </conditionalFormatting>
  <conditionalFormatting sqref="J297">
    <cfRule type="containsText" dxfId="2600" priority="1948" operator="containsText" text="Not Applicable">
      <formula>NOT(ISERROR(SEARCH("Not Applicable",J297)))</formula>
    </cfRule>
  </conditionalFormatting>
  <conditionalFormatting sqref="J314">
    <cfRule type="containsText" dxfId="2599" priority="1947" operator="containsText" text="Not Applicable">
      <formula>NOT(ISERROR(SEARCH("Not Applicable",J314)))</formula>
    </cfRule>
  </conditionalFormatting>
  <conditionalFormatting sqref="J324">
    <cfRule type="containsText" dxfId="2598" priority="1946" operator="containsText" text="Not Applicable">
      <formula>NOT(ISERROR(SEARCH("Not Applicable",J324)))</formula>
    </cfRule>
  </conditionalFormatting>
  <conditionalFormatting sqref="J334">
    <cfRule type="containsText" dxfId="2597" priority="1945" operator="containsText" text="Not Applicable">
      <formula>NOT(ISERROR(SEARCH("Not Applicable",J334)))</formula>
    </cfRule>
  </conditionalFormatting>
  <conditionalFormatting sqref="J344">
    <cfRule type="containsText" dxfId="2596" priority="1944" operator="containsText" text="Not Applicable">
      <formula>NOT(ISERROR(SEARCH("Not Applicable",J344)))</formula>
    </cfRule>
  </conditionalFormatting>
  <conditionalFormatting sqref="J354">
    <cfRule type="containsText" dxfId="2595" priority="1943" operator="containsText" text="Not Applicable">
      <formula>NOT(ISERROR(SEARCH("Not Applicable",J354)))</formula>
    </cfRule>
  </conditionalFormatting>
  <conditionalFormatting sqref="J371">
    <cfRule type="containsText" dxfId="2594" priority="1942" operator="containsText" text="Not Applicable">
      <formula>NOT(ISERROR(SEARCH("Not Applicable",J371)))</formula>
    </cfRule>
  </conditionalFormatting>
  <conditionalFormatting sqref="J381">
    <cfRule type="containsText" dxfId="2593" priority="1941" operator="containsText" text="Not Applicable">
      <formula>NOT(ISERROR(SEARCH("Not Applicable",J381)))</formula>
    </cfRule>
  </conditionalFormatting>
  <conditionalFormatting sqref="J391">
    <cfRule type="containsText" dxfId="2592" priority="1940" operator="containsText" text="Not Applicable">
      <formula>NOT(ISERROR(SEARCH("Not Applicable",J391)))</formula>
    </cfRule>
  </conditionalFormatting>
  <conditionalFormatting sqref="J401">
    <cfRule type="containsText" dxfId="2591" priority="1939" operator="containsText" text="Not Applicable">
      <formula>NOT(ISERROR(SEARCH("Not Applicable",J401)))</formula>
    </cfRule>
  </conditionalFormatting>
  <conditionalFormatting sqref="J411">
    <cfRule type="containsText" dxfId="2590" priority="1938" operator="containsText" text="Not Applicable">
      <formula>NOT(ISERROR(SEARCH("Not Applicable",J411)))</formula>
    </cfRule>
  </conditionalFormatting>
  <conditionalFormatting sqref="J421">
    <cfRule type="containsText" dxfId="2589" priority="1937" operator="containsText" text="Not Applicable">
      <formula>NOT(ISERROR(SEARCH("Not Applicable",J421)))</formula>
    </cfRule>
  </conditionalFormatting>
  <conditionalFormatting sqref="J438">
    <cfRule type="containsText" dxfId="2588" priority="1936" operator="containsText" text="Not Applicable">
      <formula>NOT(ISERROR(SEARCH("Not Applicable",J438)))</formula>
    </cfRule>
  </conditionalFormatting>
  <conditionalFormatting sqref="J448">
    <cfRule type="containsText" dxfId="2587" priority="1935" operator="containsText" text="Not Applicable">
      <formula>NOT(ISERROR(SEARCH("Not Applicable",J448)))</formula>
    </cfRule>
  </conditionalFormatting>
  <conditionalFormatting sqref="J458">
    <cfRule type="containsText" dxfId="2586" priority="1934" operator="containsText" text="Not Applicable">
      <formula>NOT(ISERROR(SEARCH("Not Applicable",J458)))</formula>
    </cfRule>
  </conditionalFormatting>
  <conditionalFormatting sqref="J468">
    <cfRule type="containsText" dxfId="2585" priority="1933" operator="containsText" text="Not Applicable">
      <formula>NOT(ISERROR(SEARCH("Not Applicable",J468)))</formula>
    </cfRule>
  </conditionalFormatting>
  <conditionalFormatting sqref="J478">
    <cfRule type="containsText" dxfId="2584" priority="1932" operator="containsText" text="Not Applicable">
      <formula>NOT(ISERROR(SEARCH("Not Applicable",J478)))</formula>
    </cfRule>
  </conditionalFormatting>
  <conditionalFormatting sqref="M15">
    <cfRule type="containsText" dxfId="2583" priority="1930" operator="containsText" text="Not Applicable">
      <formula>NOT(ISERROR(SEARCH("Not Applicable",M15)))</formula>
    </cfRule>
  </conditionalFormatting>
  <conditionalFormatting sqref="M15">
    <cfRule type="containsText" dxfId="2582" priority="1931" operator="containsText" text="Select Rating">
      <formula>NOT(ISERROR(SEARCH("Select Rating",M15)))</formula>
    </cfRule>
  </conditionalFormatting>
  <conditionalFormatting sqref="M15">
    <cfRule type="containsText" dxfId="2581" priority="1928" operator="containsText" text="Not selected on indicator selection">
      <formula>NOT(ISERROR(SEARCH("Not selected on indicator selection",M15)))</formula>
    </cfRule>
    <cfRule type="containsText" dxfId="2580" priority="1929" operator="containsText" text="Not Applicable">
      <formula>NOT(ISERROR(SEARCH("Not Applicable",M15)))</formula>
    </cfRule>
  </conditionalFormatting>
  <conditionalFormatting sqref="M15">
    <cfRule type="containsText" dxfId="2579" priority="1927" operator="containsText" text="Not Applicable">
      <formula>NOT(ISERROR(SEARCH("Not Applicable",M15)))</formula>
    </cfRule>
  </conditionalFormatting>
  <conditionalFormatting sqref="M15">
    <cfRule type="containsText" dxfId="2578" priority="1926" operator="containsText" text="Not Applicable">
      <formula>NOT(ISERROR(SEARCH("Not Applicable",M15)))</formula>
    </cfRule>
  </conditionalFormatting>
  <conditionalFormatting sqref="M15">
    <cfRule type="containsText" dxfId="2577" priority="1925" operator="containsText" text="Not Applicable">
      <formula>NOT(ISERROR(SEARCH("Not Applicable",M15)))</formula>
    </cfRule>
  </conditionalFormatting>
  <conditionalFormatting sqref="M15">
    <cfRule type="containsText" dxfId="2576" priority="1924" operator="containsText" text="Not Applicable">
      <formula>NOT(ISERROR(SEARCH("Not Applicable",M15)))</formula>
    </cfRule>
  </conditionalFormatting>
  <conditionalFormatting sqref="M15">
    <cfRule type="containsText" dxfId="2575" priority="1923" operator="containsText" text="Not Applicable">
      <formula>NOT(ISERROR(SEARCH("Not Applicable",M15)))</formula>
    </cfRule>
  </conditionalFormatting>
  <conditionalFormatting sqref="M15">
    <cfRule type="containsText" dxfId="2574" priority="1922" operator="containsText" text="Not Applicable">
      <formula>NOT(ISERROR(SEARCH("Not Applicable",M15)))</formula>
    </cfRule>
  </conditionalFormatting>
  <conditionalFormatting sqref="M15">
    <cfRule type="containsText" dxfId="2573" priority="1921" operator="containsText" text="Not Applicable">
      <formula>NOT(ISERROR(SEARCH("Not Applicable",M15)))</formula>
    </cfRule>
  </conditionalFormatting>
  <conditionalFormatting sqref="M15">
    <cfRule type="containsText" dxfId="2572" priority="1920" operator="containsText" text="Not Applicable">
      <formula>NOT(ISERROR(SEARCH("Not Applicable",M15)))</formula>
    </cfRule>
  </conditionalFormatting>
  <conditionalFormatting sqref="M15">
    <cfRule type="containsText" dxfId="2571" priority="1918" operator="containsText" text="Indicator not selected">
      <formula>NOT(ISERROR(SEARCH("Indicator not selected",M15)))</formula>
    </cfRule>
    <cfRule type="containsText" dxfId="2570" priority="1919" operator="containsText" text="Not Applicable">
      <formula>NOT(ISERROR(SEARCH("Not Applicable",M15)))</formula>
    </cfRule>
  </conditionalFormatting>
  <conditionalFormatting sqref="M15">
    <cfRule type="containsText" dxfId="2569" priority="1917" operator="containsText" text="Not Applicable">
      <formula>NOT(ISERROR(SEARCH("Not Applicable",M15)))</formula>
    </cfRule>
  </conditionalFormatting>
  <conditionalFormatting sqref="M15">
    <cfRule type="containsText" dxfId="2568" priority="1915" operator="containsText" text="Not selected on indicator selection">
      <formula>NOT(ISERROR(SEARCH("Not selected on indicator selection",M15)))</formula>
    </cfRule>
    <cfRule type="containsText" dxfId="2567" priority="1916" operator="containsText" text="Not Applicable">
      <formula>NOT(ISERROR(SEARCH("Not Applicable",M15)))</formula>
    </cfRule>
  </conditionalFormatting>
  <conditionalFormatting sqref="M15">
    <cfRule type="containsText" dxfId="2566" priority="1914" operator="containsText" text="Not Applicable">
      <formula>NOT(ISERROR(SEARCH("Not Applicable",M15)))</formula>
    </cfRule>
  </conditionalFormatting>
  <conditionalFormatting sqref="M15">
    <cfRule type="containsText" dxfId="2565" priority="1912" operator="containsText" text="Not selected on indicator selection">
      <formula>NOT(ISERROR(SEARCH("Not selected on indicator selection",M15)))</formula>
    </cfRule>
    <cfRule type="containsText" dxfId="2564" priority="1913" operator="containsText" text="Not Applicable">
      <formula>NOT(ISERROR(SEARCH("Not Applicable",M15)))</formula>
    </cfRule>
  </conditionalFormatting>
  <conditionalFormatting sqref="M15:M17">
    <cfRule type="containsText" dxfId="2563" priority="1910" operator="containsText" text="Select Basic or Needs Improvement for Professional Practice Rating on worksheet titled Eval Info &amp; Rankings.">
      <formula>NOT(ISERROR(SEARCH("Select Basic or Needs Improvement for Professional Practice Rating on worksheet titled Eval Info &amp; Rankings.",M15)))</formula>
    </cfRule>
    <cfRule type="containsText" dxfId="2562" priority="1911" operator="containsText" text="Select Distinguished or Excellent for Professional Practice Rating on worksheet titled Eval Info &amp; Rankings.">
      <formula>NOT(ISERROR(SEARCH("Select Distinguished or Excellent for Professional Practice Rating on worksheet titled Eval Info &amp; Rankings.",M15)))</formula>
    </cfRule>
  </conditionalFormatting>
  <conditionalFormatting sqref="M20">
    <cfRule type="containsText" dxfId="2561" priority="1908" operator="containsText" text="Not Applicable">
      <formula>NOT(ISERROR(SEARCH("Not Applicable",M20)))</formula>
    </cfRule>
  </conditionalFormatting>
  <conditionalFormatting sqref="M20">
    <cfRule type="containsText" dxfId="2560" priority="1909" operator="containsText" text="Select Rating">
      <formula>NOT(ISERROR(SEARCH("Select Rating",M20)))</formula>
    </cfRule>
  </conditionalFormatting>
  <conditionalFormatting sqref="M20">
    <cfRule type="containsText" dxfId="2559" priority="1906" operator="containsText" text="Not selected on indicator selection">
      <formula>NOT(ISERROR(SEARCH("Not selected on indicator selection",M20)))</formula>
    </cfRule>
    <cfRule type="containsText" dxfId="2558" priority="1907" operator="containsText" text="Not Applicable">
      <formula>NOT(ISERROR(SEARCH("Not Applicable",M20)))</formula>
    </cfRule>
  </conditionalFormatting>
  <conditionalFormatting sqref="M20">
    <cfRule type="containsText" dxfId="2557" priority="1905" operator="containsText" text="Not Applicable">
      <formula>NOT(ISERROR(SEARCH("Not Applicable",M20)))</formula>
    </cfRule>
  </conditionalFormatting>
  <conditionalFormatting sqref="M20">
    <cfRule type="containsText" dxfId="2556" priority="1904" operator="containsText" text="Not Applicable">
      <formula>NOT(ISERROR(SEARCH("Not Applicable",M20)))</formula>
    </cfRule>
  </conditionalFormatting>
  <conditionalFormatting sqref="M20">
    <cfRule type="containsText" dxfId="2555" priority="1903" operator="containsText" text="Not Applicable">
      <formula>NOT(ISERROR(SEARCH("Not Applicable",M20)))</formula>
    </cfRule>
  </conditionalFormatting>
  <conditionalFormatting sqref="M20">
    <cfRule type="containsText" dxfId="2554" priority="1902" operator="containsText" text="Not Applicable">
      <formula>NOT(ISERROR(SEARCH("Not Applicable",M20)))</formula>
    </cfRule>
  </conditionalFormatting>
  <conditionalFormatting sqref="M20">
    <cfRule type="containsText" dxfId="2553" priority="1901" operator="containsText" text="Not Applicable">
      <formula>NOT(ISERROR(SEARCH("Not Applicable",M20)))</formula>
    </cfRule>
  </conditionalFormatting>
  <conditionalFormatting sqref="M20">
    <cfRule type="containsText" dxfId="2552" priority="1900" operator="containsText" text="Not Applicable">
      <formula>NOT(ISERROR(SEARCH("Not Applicable",M20)))</formula>
    </cfRule>
  </conditionalFormatting>
  <conditionalFormatting sqref="M20">
    <cfRule type="containsText" dxfId="2551" priority="1899" operator="containsText" text="Not Applicable">
      <formula>NOT(ISERROR(SEARCH("Not Applicable",M20)))</formula>
    </cfRule>
  </conditionalFormatting>
  <conditionalFormatting sqref="M20">
    <cfRule type="containsText" dxfId="2550" priority="1898" operator="containsText" text="Not Applicable">
      <formula>NOT(ISERROR(SEARCH("Not Applicable",M20)))</formula>
    </cfRule>
  </conditionalFormatting>
  <conditionalFormatting sqref="M20">
    <cfRule type="containsText" dxfId="2549" priority="1896" operator="containsText" text="Indicator not selected">
      <formula>NOT(ISERROR(SEARCH("Indicator not selected",M20)))</formula>
    </cfRule>
    <cfRule type="containsText" dxfId="2548" priority="1897" operator="containsText" text="Not Applicable">
      <formula>NOT(ISERROR(SEARCH("Not Applicable",M20)))</formula>
    </cfRule>
  </conditionalFormatting>
  <conditionalFormatting sqref="M20">
    <cfRule type="containsText" dxfId="2547" priority="1895" operator="containsText" text="Not Applicable">
      <formula>NOT(ISERROR(SEARCH("Not Applicable",M20)))</formula>
    </cfRule>
  </conditionalFormatting>
  <conditionalFormatting sqref="M20">
    <cfRule type="containsText" dxfId="2546" priority="1893" operator="containsText" text="Not selected on indicator selection">
      <formula>NOT(ISERROR(SEARCH("Not selected on indicator selection",M20)))</formula>
    </cfRule>
    <cfRule type="containsText" dxfId="2545" priority="1894" operator="containsText" text="Not Applicable">
      <formula>NOT(ISERROR(SEARCH("Not Applicable",M20)))</formula>
    </cfRule>
  </conditionalFormatting>
  <conditionalFormatting sqref="M20">
    <cfRule type="containsText" dxfId="2544" priority="1892" operator="containsText" text="Not Applicable">
      <formula>NOT(ISERROR(SEARCH("Not Applicable",M20)))</formula>
    </cfRule>
  </conditionalFormatting>
  <conditionalFormatting sqref="M20">
    <cfRule type="containsText" dxfId="2543" priority="1890" operator="containsText" text="Not selected on indicator selection">
      <formula>NOT(ISERROR(SEARCH("Not selected on indicator selection",M20)))</formula>
    </cfRule>
    <cfRule type="containsText" dxfId="2542" priority="1891" operator="containsText" text="Not Applicable">
      <formula>NOT(ISERROR(SEARCH("Not Applicable",M20)))</formula>
    </cfRule>
  </conditionalFormatting>
  <conditionalFormatting sqref="M20:M22">
    <cfRule type="containsText" dxfId="2541" priority="1888" operator="containsText" text="Select Basic or Needs Improvement for Professional Practice Rating on worksheet titled Eval Info &amp; Rankings.">
      <formula>NOT(ISERROR(SEARCH("Select Basic or Needs Improvement for Professional Practice Rating on worksheet titled Eval Info &amp; Rankings.",M20)))</formula>
    </cfRule>
    <cfRule type="containsText" dxfId="2540" priority="1889" operator="containsText" text="Select Distinguished or Excellent for Professional Practice Rating on worksheet titled Eval Info &amp; Rankings.">
      <formula>NOT(ISERROR(SEARCH("Select Distinguished or Excellent for Professional Practice Rating on worksheet titled Eval Info &amp; Rankings.",M20)))</formula>
    </cfRule>
  </conditionalFormatting>
  <conditionalFormatting sqref="M25">
    <cfRule type="containsText" dxfId="2539" priority="1886" operator="containsText" text="Not Applicable">
      <formula>NOT(ISERROR(SEARCH("Not Applicable",M25)))</formula>
    </cfRule>
  </conditionalFormatting>
  <conditionalFormatting sqref="M25">
    <cfRule type="containsText" dxfId="2538" priority="1887" operator="containsText" text="Select Rating">
      <formula>NOT(ISERROR(SEARCH("Select Rating",M25)))</formula>
    </cfRule>
  </conditionalFormatting>
  <conditionalFormatting sqref="M25">
    <cfRule type="containsText" dxfId="2537" priority="1884" operator="containsText" text="Not selected on indicator selection">
      <formula>NOT(ISERROR(SEARCH("Not selected on indicator selection",M25)))</formula>
    </cfRule>
    <cfRule type="containsText" dxfId="2536" priority="1885" operator="containsText" text="Not Applicable">
      <formula>NOT(ISERROR(SEARCH("Not Applicable",M25)))</formula>
    </cfRule>
  </conditionalFormatting>
  <conditionalFormatting sqref="M25">
    <cfRule type="containsText" dxfId="2535" priority="1883" operator="containsText" text="Not Applicable">
      <formula>NOT(ISERROR(SEARCH("Not Applicable",M25)))</formula>
    </cfRule>
  </conditionalFormatting>
  <conditionalFormatting sqref="M25">
    <cfRule type="containsText" dxfId="2534" priority="1882" operator="containsText" text="Not Applicable">
      <formula>NOT(ISERROR(SEARCH("Not Applicable",M25)))</formula>
    </cfRule>
  </conditionalFormatting>
  <conditionalFormatting sqref="M25">
    <cfRule type="containsText" dxfId="2533" priority="1881" operator="containsText" text="Not Applicable">
      <formula>NOT(ISERROR(SEARCH("Not Applicable",M25)))</formula>
    </cfRule>
  </conditionalFormatting>
  <conditionalFormatting sqref="M25">
    <cfRule type="containsText" dxfId="2532" priority="1880" operator="containsText" text="Not Applicable">
      <formula>NOT(ISERROR(SEARCH("Not Applicable",M25)))</formula>
    </cfRule>
  </conditionalFormatting>
  <conditionalFormatting sqref="M25">
    <cfRule type="containsText" dxfId="2531" priority="1879" operator="containsText" text="Not Applicable">
      <formula>NOT(ISERROR(SEARCH("Not Applicable",M25)))</formula>
    </cfRule>
  </conditionalFormatting>
  <conditionalFormatting sqref="M25">
    <cfRule type="containsText" dxfId="2530" priority="1878" operator="containsText" text="Not Applicable">
      <formula>NOT(ISERROR(SEARCH("Not Applicable",M25)))</formula>
    </cfRule>
  </conditionalFormatting>
  <conditionalFormatting sqref="M25">
    <cfRule type="containsText" dxfId="2529" priority="1877" operator="containsText" text="Not Applicable">
      <formula>NOT(ISERROR(SEARCH("Not Applicable",M25)))</formula>
    </cfRule>
  </conditionalFormatting>
  <conditionalFormatting sqref="M25">
    <cfRule type="containsText" dxfId="2528" priority="1876" operator="containsText" text="Not Applicable">
      <formula>NOT(ISERROR(SEARCH("Not Applicable",M25)))</formula>
    </cfRule>
  </conditionalFormatting>
  <conditionalFormatting sqref="M25">
    <cfRule type="containsText" dxfId="2527" priority="1874" operator="containsText" text="Indicator not selected">
      <formula>NOT(ISERROR(SEARCH("Indicator not selected",M25)))</formula>
    </cfRule>
    <cfRule type="containsText" dxfId="2526" priority="1875" operator="containsText" text="Not Applicable">
      <formula>NOT(ISERROR(SEARCH("Not Applicable",M25)))</formula>
    </cfRule>
  </conditionalFormatting>
  <conditionalFormatting sqref="M25">
    <cfRule type="containsText" dxfId="2525" priority="1873" operator="containsText" text="Not Applicable">
      <formula>NOT(ISERROR(SEARCH("Not Applicable",M25)))</formula>
    </cfRule>
  </conditionalFormatting>
  <conditionalFormatting sqref="M25">
    <cfRule type="containsText" dxfId="2524" priority="1871" operator="containsText" text="Not selected on indicator selection">
      <formula>NOT(ISERROR(SEARCH("Not selected on indicator selection",M25)))</formula>
    </cfRule>
    <cfRule type="containsText" dxfId="2523" priority="1872" operator="containsText" text="Not Applicable">
      <formula>NOT(ISERROR(SEARCH("Not Applicable",M25)))</formula>
    </cfRule>
  </conditionalFormatting>
  <conditionalFormatting sqref="M25">
    <cfRule type="containsText" dxfId="2522" priority="1870" operator="containsText" text="Not Applicable">
      <formula>NOT(ISERROR(SEARCH("Not Applicable",M25)))</formula>
    </cfRule>
  </conditionalFormatting>
  <conditionalFormatting sqref="M25">
    <cfRule type="containsText" dxfId="2521" priority="1868" operator="containsText" text="Not selected on indicator selection">
      <formula>NOT(ISERROR(SEARCH("Not selected on indicator selection",M25)))</formula>
    </cfRule>
    <cfRule type="containsText" dxfId="2520" priority="1869" operator="containsText" text="Not Applicable">
      <formula>NOT(ISERROR(SEARCH("Not Applicable",M25)))</formula>
    </cfRule>
  </conditionalFormatting>
  <conditionalFormatting sqref="M25:M27">
    <cfRule type="containsText" dxfId="2519" priority="1866" operator="containsText" text="Select Basic or Needs Improvement for Professional Practice Rating on worksheet titled Eval Info &amp; Rankings.">
      <formula>NOT(ISERROR(SEARCH("Select Basic or Needs Improvement for Professional Practice Rating on worksheet titled Eval Info &amp; Rankings.",M25)))</formula>
    </cfRule>
    <cfRule type="containsText" dxfId="2518" priority="1867" operator="containsText" text="Select Distinguished or Excellent for Professional Practice Rating on worksheet titled Eval Info &amp; Rankings.">
      <formula>NOT(ISERROR(SEARCH("Select Distinguished or Excellent for Professional Practice Rating on worksheet titled Eval Info &amp; Rankings.",M25)))</formula>
    </cfRule>
  </conditionalFormatting>
  <conditionalFormatting sqref="M30">
    <cfRule type="containsText" dxfId="2517" priority="1864" operator="containsText" text="Not Applicable">
      <formula>NOT(ISERROR(SEARCH("Not Applicable",M30)))</formula>
    </cfRule>
  </conditionalFormatting>
  <conditionalFormatting sqref="M30">
    <cfRule type="containsText" dxfId="2516" priority="1865" operator="containsText" text="Select Rating">
      <formula>NOT(ISERROR(SEARCH("Select Rating",M30)))</formula>
    </cfRule>
  </conditionalFormatting>
  <conditionalFormatting sqref="M30">
    <cfRule type="containsText" dxfId="2515" priority="1862" operator="containsText" text="Not selected on indicator selection">
      <formula>NOT(ISERROR(SEARCH("Not selected on indicator selection",M30)))</formula>
    </cfRule>
    <cfRule type="containsText" dxfId="2514" priority="1863" operator="containsText" text="Not Applicable">
      <formula>NOT(ISERROR(SEARCH("Not Applicable",M30)))</formula>
    </cfRule>
  </conditionalFormatting>
  <conditionalFormatting sqref="M30">
    <cfRule type="containsText" dxfId="2513" priority="1861" operator="containsText" text="Not Applicable">
      <formula>NOT(ISERROR(SEARCH("Not Applicable",M30)))</formula>
    </cfRule>
  </conditionalFormatting>
  <conditionalFormatting sqref="M30">
    <cfRule type="containsText" dxfId="2512" priority="1860" operator="containsText" text="Not Applicable">
      <formula>NOT(ISERROR(SEARCH("Not Applicable",M30)))</formula>
    </cfRule>
  </conditionalFormatting>
  <conditionalFormatting sqref="M30">
    <cfRule type="containsText" dxfId="2511" priority="1859" operator="containsText" text="Not Applicable">
      <formula>NOT(ISERROR(SEARCH("Not Applicable",M30)))</formula>
    </cfRule>
  </conditionalFormatting>
  <conditionalFormatting sqref="M30">
    <cfRule type="containsText" dxfId="2510" priority="1858" operator="containsText" text="Not Applicable">
      <formula>NOT(ISERROR(SEARCH("Not Applicable",M30)))</formula>
    </cfRule>
  </conditionalFormatting>
  <conditionalFormatting sqref="M30">
    <cfRule type="containsText" dxfId="2509" priority="1857" operator="containsText" text="Not Applicable">
      <formula>NOT(ISERROR(SEARCH("Not Applicable",M30)))</formula>
    </cfRule>
  </conditionalFormatting>
  <conditionalFormatting sqref="M30">
    <cfRule type="containsText" dxfId="2508" priority="1856" operator="containsText" text="Not Applicable">
      <formula>NOT(ISERROR(SEARCH("Not Applicable",M30)))</formula>
    </cfRule>
  </conditionalFormatting>
  <conditionalFormatting sqref="M30">
    <cfRule type="containsText" dxfId="2507" priority="1855" operator="containsText" text="Not Applicable">
      <formula>NOT(ISERROR(SEARCH("Not Applicable",M30)))</formula>
    </cfRule>
  </conditionalFormatting>
  <conditionalFormatting sqref="M30">
    <cfRule type="containsText" dxfId="2506" priority="1854" operator="containsText" text="Not Applicable">
      <formula>NOT(ISERROR(SEARCH("Not Applicable",M30)))</formula>
    </cfRule>
  </conditionalFormatting>
  <conditionalFormatting sqref="M30">
    <cfRule type="containsText" dxfId="2505" priority="1852" operator="containsText" text="Indicator not selected">
      <formula>NOT(ISERROR(SEARCH("Indicator not selected",M30)))</formula>
    </cfRule>
    <cfRule type="containsText" dxfId="2504" priority="1853" operator="containsText" text="Not Applicable">
      <formula>NOT(ISERROR(SEARCH("Not Applicable",M30)))</formula>
    </cfRule>
  </conditionalFormatting>
  <conditionalFormatting sqref="M30">
    <cfRule type="containsText" dxfId="2503" priority="1851" operator="containsText" text="Not Applicable">
      <formula>NOT(ISERROR(SEARCH("Not Applicable",M30)))</formula>
    </cfRule>
  </conditionalFormatting>
  <conditionalFormatting sqref="M30">
    <cfRule type="containsText" dxfId="2502" priority="1849" operator="containsText" text="Not selected on indicator selection">
      <formula>NOT(ISERROR(SEARCH("Not selected on indicator selection",M30)))</formula>
    </cfRule>
    <cfRule type="containsText" dxfId="2501" priority="1850" operator="containsText" text="Not Applicable">
      <formula>NOT(ISERROR(SEARCH("Not Applicable",M30)))</formula>
    </cfRule>
  </conditionalFormatting>
  <conditionalFormatting sqref="M30">
    <cfRule type="containsText" dxfId="2500" priority="1848" operator="containsText" text="Not Applicable">
      <formula>NOT(ISERROR(SEARCH("Not Applicable",M30)))</formula>
    </cfRule>
  </conditionalFormatting>
  <conditionalFormatting sqref="M30">
    <cfRule type="containsText" dxfId="2499" priority="1846" operator="containsText" text="Not selected on indicator selection">
      <formula>NOT(ISERROR(SEARCH("Not selected on indicator selection",M30)))</formula>
    </cfRule>
    <cfRule type="containsText" dxfId="2498" priority="1847" operator="containsText" text="Not Applicable">
      <formula>NOT(ISERROR(SEARCH("Not Applicable",M30)))</formula>
    </cfRule>
  </conditionalFormatting>
  <conditionalFormatting sqref="M30:M32">
    <cfRule type="containsText" dxfId="2497" priority="1844" operator="containsText" text="Select Basic or Needs Improvement for Professional Practice Rating on worksheet titled Eval Info &amp; Rankings.">
      <formula>NOT(ISERROR(SEARCH("Select Basic or Needs Improvement for Professional Practice Rating on worksheet titled Eval Info &amp; Rankings.",M30)))</formula>
    </cfRule>
    <cfRule type="containsText" dxfId="2496" priority="1845" operator="containsText" text="Select Distinguished or Excellent for Professional Practice Rating on worksheet titled Eval Info &amp; Rankings.">
      <formula>NOT(ISERROR(SEARCH("Select Distinguished or Excellent for Professional Practice Rating on worksheet titled Eval Info &amp; Rankings.",M30)))</formula>
    </cfRule>
  </conditionalFormatting>
  <conditionalFormatting sqref="M35">
    <cfRule type="containsText" dxfId="2495" priority="1842" operator="containsText" text="Not Applicable">
      <formula>NOT(ISERROR(SEARCH("Not Applicable",M35)))</formula>
    </cfRule>
  </conditionalFormatting>
  <conditionalFormatting sqref="M35">
    <cfRule type="containsText" dxfId="2494" priority="1843" operator="containsText" text="Select Rating">
      <formula>NOT(ISERROR(SEARCH("Select Rating",M35)))</formula>
    </cfRule>
  </conditionalFormatting>
  <conditionalFormatting sqref="M35">
    <cfRule type="containsText" dxfId="2493" priority="1840" operator="containsText" text="Not selected on indicator selection">
      <formula>NOT(ISERROR(SEARCH("Not selected on indicator selection",M35)))</formula>
    </cfRule>
    <cfRule type="containsText" dxfId="2492" priority="1841" operator="containsText" text="Not Applicable">
      <formula>NOT(ISERROR(SEARCH("Not Applicable",M35)))</formula>
    </cfRule>
  </conditionalFormatting>
  <conditionalFormatting sqref="M35">
    <cfRule type="containsText" dxfId="2491" priority="1839" operator="containsText" text="Not Applicable">
      <formula>NOT(ISERROR(SEARCH("Not Applicable",M35)))</formula>
    </cfRule>
  </conditionalFormatting>
  <conditionalFormatting sqref="M35">
    <cfRule type="containsText" dxfId="2490" priority="1838" operator="containsText" text="Not Applicable">
      <formula>NOT(ISERROR(SEARCH("Not Applicable",M35)))</formula>
    </cfRule>
  </conditionalFormatting>
  <conditionalFormatting sqref="M35">
    <cfRule type="containsText" dxfId="2489" priority="1837" operator="containsText" text="Not Applicable">
      <formula>NOT(ISERROR(SEARCH("Not Applicable",M35)))</formula>
    </cfRule>
  </conditionalFormatting>
  <conditionalFormatting sqref="M35">
    <cfRule type="containsText" dxfId="2488" priority="1836" operator="containsText" text="Not Applicable">
      <formula>NOT(ISERROR(SEARCH("Not Applicable",M35)))</formula>
    </cfRule>
  </conditionalFormatting>
  <conditionalFormatting sqref="M35">
    <cfRule type="containsText" dxfId="2487" priority="1835" operator="containsText" text="Not Applicable">
      <formula>NOT(ISERROR(SEARCH("Not Applicable",M35)))</formula>
    </cfRule>
  </conditionalFormatting>
  <conditionalFormatting sqref="M35">
    <cfRule type="containsText" dxfId="2486" priority="1834" operator="containsText" text="Not Applicable">
      <formula>NOT(ISERROR(SEARCH("Not Applicable",M35)))</formula>
    </cfRule>
  </conditionalFormatting>
  <conditionalFormatting sqref="M35">
    <cfRule type="containsText" dxfId="2485" priority="1833" operator="containsText" text="Not Applicable">
      <formula>NOT(ISERROR(SEARCH("Not Applicable",M35)))</formula>
    </cfRule>
  </conditionalFormatting>
  <conditionalFormatting sqref="M35">
    <cfRule type="containsText" dxfId="2484" priority="1832" operator="containsText" text="Not Applicable">
      <formula>NOT(ISERROR(SEARCH("Not Applicable",M35)))</formula>
    </cfRule>
  </conditionalFormatting>
  <conditionalFormatting sqref="M35">
    <cfRule type="containsText" dxfId="2483" priority="1830" operator="containsText" text="Indicator not selected">
      <formula>NOT(ISERROR(SEARCH("Indicator not selected",M35)))</formula>
    </cfRule>
    <cfRule type="containsText" dxfId="2482" priority="1831" operator="containsText" text="Not Applicable">
      <formula>NOT(ISERROR(SEARCH("Not Applicable",M35)))</formula>
    </cfRule>
  </conditionalFormatting>
  <conditionalFormatting sqref="M35">
    <cfRule type="containsText" dxfId="2481" priority="1829" operator="containsText" text="Not Applicable">
      <formula>NOT(ISERROR(SEARCH("Not Applicable",M35)))</formula>
    </cfRule>
  </conditionalFormatting>
  <conditionalFormatting sqref="M35">
    <cfRule type="containsText" dxfId="2480" priority="1827" operator="containsText" text="Not selected on indicator selection">
      <formula>NOT(ISERROR(SEARCH("Not selected on indicator selection",M35)))</formula>
    </cfRule>
    <cfRule type="containsText" dxfId="2479" priority="1828" operator="containsText" text="Not Applicable">
      <formula>NOT(ISERROR(SEARCH("Not Applicable",M35)))</formula>
    </cfRule>
  </conditionalFormatting>
  <conditionalFormatting sqref="M35">
    <cfRule type="containsText" dxfId="2478" priority="1826" operator="containsText" text="Not Applicable">
      <formula>NOT(ISERROR(SEARCH("Not Applicable",M35)))</formula>
    </cfRule>
  </conditionalFormatting>
  <conditionalFormatting sqref="M35">
    <cfRule type="containsText" dxfId="2477" priority="1824" operator="containsText" text="Not selected on indicator selection">
      <formula>NOT(ISERROR(SEARCH("Not selected on indicator selection",M35)))</formula>
    </cfRule>
    <cfRule type="containsText" dxfId="2476" priority="1825" operator="containsText" text="Not Applicable">
      <formula>NOT(ISERROR(SEARCH("Not Applicable",M35)))</formula>
    </cfRule>
  </conditionalFormatting>
  <conditionalFormatting sqref="M35:M37">
    <cfRule type="containsText" dxfId="2475" priority="1822" operator="containsText" text="Select Basic or Needs Improvement for Professional Practice Rating on worksheet titled Eval Info &amp; Rankings.">
      <formula>NOT(ISERROR(SEARCH("Select Basic or Needs Improvement for Professional Practice Rating on worksheet titled Eval Info &amp; Rankings.",M35)))</formula>
    </cfRule>
    <cfRule type="containsText" dxfId="2474" priority="1823" operator="containsText" text="Select Distinguished or Excellent for Professional Practice Rating on worksheet titled Eval Info &amp; Rankings.">
      <formula>NOT(ISERROR(SEARCH("Select Distinguished or Excellent for Professional Practice Rating on worksheet titled Eval Info &amp; Rankings.",M35)))</formula>
    </cfRule>
  </conditionalFormatting>
  <conditionalFormatting sqref="M40">
    <cfRule type="containsText" dxfId="2473" priority="1820" operator="containsText" text="Not Applicable">
      <formula>NOT(ISERROR(SEARCH("Not Applicable",M40)))</formula>
    </cfRule>
  </conditionalFormatting>
  <conditionalFormatting sqref="M40">
    <cfRule type="containsText" dxfId="2472" priority="1821" operator="containsText" text="Select Rating">
      <formula>NOT(ISERROR(SEARCH("Select Rating",M40)))</formula>
    </cfRule>
  </conditionalFormatting>
  <conditionalFormatting sqref="M40">
    <cfRule type="containsText" dxfId="2471" priority="1818" operator="containsText" text="Not selected on indicator selection">
      <formula>NOT(ISERROR(SEARCH("Not selected on indicator selection",M40)))</formula>
    </cfRule>
    <cfRule type="containsText" dxfId="2470" priority="1819" operator="containsText" text="Not Applicable">
      <formula>NOT(ISERROR(SEARCH("Not Applicable",M40)))</formula>
    </cfRule>
  </conditionalFormatting>
  <conditionalFormatting sqref="M40">
    <cfRule type="containsText" dxfId="2469" priority="1817" operator="containsText" text="Not Applicable">
      <formula>NOT(ISERROR(SEARCH("Not Applicable",M40)))</formula>
    </cfRule>
  </conditionalFormatting>
  <conditionalFormatting sqref="M40">
    <cfRule type="containsText" dxfId="2468" priority="1816" operator="containsText" text="Not Applicable">
      <formula>NOT(ISERROR(SEARCH("Not Applicable",M40)))</formula>
    </cfRule>
  </conditionalFormatting>
  <conditionalFormatting sqref="M40">
    <cfRule type="containsText" dxfId="2467" priority="1815" operator="containsText" text="Not Applicable">
      <formula>NOT(ISERROR(SEARCH("Not Applicable",M40)))</formula>
    </cfRule>
  </conditionalFormatting>
  <conditionalFormatting sqref="M40">
    <cfRule type="containsText" dxfId="2466" priority="1814" operator="containsText" text="Not Applicable">
      <formula>NOT(ISERROR(SEARCH("Not Applicable",M40)))</formula>
    </cfRule>
  </conditionalFormatting>
  <conditionalFormatting sqref="M40">
    <cfRule type="containsText" dxfId="2465" priority="1813" operator="containsText" text="Not Applicable">
      <formula>NOT(ISERROR(SEARCH("Not Applicable",M40)))</formula>
    </cfRule>
  </conditionalFormatting>
  <conditionalFormatting sqref="M40">
    <cfRule type="containsText" dxfId="2464" priority="1812" operator="containsText" text="Not Applicable">
      <formula>NOT(ISERROR(SEARCH("Not Applicable",M40)))</formula>
    </cfRule>
  </conditionalFormatting>
  <conditionalFormatting sqref="M40">
    <cfRule type="containsText" dxfId="2463" priority="1811" operator="containsText" text="Not Applicable">
      <formula>NOT(ISERROR(SEARCH("Not Applicable",M40)))</formula>
    </cfRule>
  </conditionalFormatting>
  <conditionalFormatting sqref="M40">
    <cfRule type="containsText" dxfId="2462" priority="1810" operator="containsText" text="Not Applicable">
      <formula>NOT(ISERROR(SEARCH("Not Applicable",M40)))</formula>
    </cfRule>
  </conditionalFormatting>
  <conditionalFormatting sqref="M40">
    <cfRule type="containsText" dxfId="2461" priority="1808" operator="containsText" text="Indicator not selected">
      <formula>NOT(ISERROR(SEARCH("Indicator not selected",M40)))</formula>
    </cfRule>
    <cfRule type="containsText" dxfId="2460" priority="1809" operator="containsText" text="Not Applicable">
      <formula>NOT(ISERROR(SEARCH("Not Applicable",M40)))</formula>
    </cfRule>
  </conditionalFormatting>
  <conditionalFormatting sqref="M40">
    <cfRule type="containsText" dxfId="2459" priority="1807" operator="containsText" text="Not Applicable">
      <formula>NOT(ISERROR(SEARCH("Not Applicable",M40)))</formula>
    </cfRule>
  </conditionalFormatting>
  <conditionalFormatting sqref="M40">
    <cfRule type="containsText" dxfId="2458" priority="1805" operator="containsText" text="Not selected on indicator selection">
      <formula>NOT(ISERROR(SEARCH("Not selected on indicator selection",M40)))</formula>
    </cfRule>
    <cfRule type="containsText" dxfId="2457" priority="1806" operator="containsText" text="Not Applicable">
      <formula>NOT(ISERROR(SEARCH("Not Applicable",M40)))</formula>
    </cfRule>
  </conditionalFormatting>
  <conditionalFormatting sqref="M40">
    <cfRule type="containsText" dxfId="2456" priority="1804" operator="containsText" text="Not Applicable">
      <formula>NOT(ISERROR(SEARCH("Not Applicable",M40)))</formula>
    </cfRule>
  </conditionalFormatting>
  <conditionalFormatting sqref="M40">
    <cfRule type="containsText" dxfId="2455" priority="1802" operator="containsText" text="Not selected on indicator selection">
      <formula>NOT(ISERROR(SEARCH("Not selected on indicator selection",M40)))</formula>
    </cfRule>
    <cfRule type="containsText" dxfId="2454" priority="1803" operator="containsText" text="Not Applicable">
      <formula>NOT(ISERROR(SEARCH("Not Applicable",M40)))</formula>
    </cfRule>
  </conditionalFormatting>
  <conditionalFormatting sqref="M40:M42">
    <cfRule type="containsText" dxfId="2453" priority="1800" operator="containsText" text="Select Basic or Needs Improvement for Professional Practice Rating on worksheet titled Eval Info &amp; Rankings.">
      <formula>NOT(ISERROR(SEARCH("Select Basic or Needs Improvement for Professional Practice Rating on worksheet titled Eval Info &amp; Rankings.",M40)))</formula>
    </cfRule>
    <cfRule type="containsText" dxfId="2452" priority="1801" operator="containsText" text="Select Distinguished or Excellent for Professional Practice Rating on worksheet titled Eval Info &amp; Rankings.">
      <formula>NOT(ISERROR(SEARCH("Select Distinguished or Excellent for Professional Practice Rating on worksheet titled Eval Info &amp; Rankings.",M40)))</formula>
    </cfRule>
  </conditionalFormatting>
  <conditionalFormatting sqref="M52">
    <cfRule type="containsText" dxfId="2451" priority="1798" operator="containsText" text="Not Applicable">
      <formula>NOT(ISERROR(SEARCH("Not Applicable",M52)))</formula>
    </cfRule>
  </conditionalFormatting>
  <conditionalFormatting sqref="M52">
    <cfRule type="containsText" dxfId="2450" priority="1799" operator="containsText" text="Select Rating">
      <formula>NOT(ISERROR(SEARCH("Select Rating",M52)))</formula>
    </cfRule>
  </conditionalFormatting>
  <conditionalFormatting sqref="M52">
    <cfRule type="containsText" dxfId="2449" priority="1796" operator="containsText" text="Not selected on indicator selection">
      <formula>NOT(ISERROR(SEARCH("Not selected on indicator selection",M52)))</formula>
    </cfRule>
    <cfRule type="containsText" dxfId="2448" priority="1797" operator="containsText" text="Not Applicable">
      <formula>NOT(ISERROR(SEARCH("Not Applicable",M52)))</formula>
    </cfRule>
  </conditionalFormatting>
  <conditionalFormatting sqref="M52">
    <cfRule type="containsText" dxfId="2447" priority="1795" operator="containsText" text="Not Applicable">
      <formula>NOT(ISERROR(SEARCH("Not Applicable",M52)))</formula>
    </cfRule>
  </conditionalFormatting>
  <conditionalFormatting sqref="M52">
    <cfRule type="containsText" dxfId="2446" priority="1794" operator="containsText" text="Not Applicable">
      <formula>NOT(ISERROR(SEARCH("Not Applicable",M52)))</formula>
    </cfRule>
  </conditionalFormatting>
  <conditionalFormatting sqref="M52">
    <cfRule type="containsText" dxfId="2445" priority="1793" operator="containsText" text="Not Applicable">
      <formula>NOT(ISERROR(SEARCH("Not Applicable",M52)))</formula>
    </cfRule>
  </conditionalFormatting>
  <conditionalFormatting sqref="M52">
    <cfRule type="containsText" dxfId="2444" priority="1792" operator="containsText" text="Not Applicable">
      <formula>NOT(ISERROR(SEARCH("Not Applicable",M52)))</formula>
    </cfRule>
  </conditionalFormatting>
  <conditionalFormatting sqref="M52">
    <cfRule type="containsText" dxfId="2443" priority="1791" operator="containsText" text="Not Applicable">
      <formula>NOT(ISERROR(SEARCH("Not Applicable",M52)))</formula>
    </cfRule>
  </conditionalFormatting>
  <conditionalFormatting sqref="M52">
    <cfRule type="containsText" dxfId="2442" priority="1790" operator="containsText" text="Not Applicable">
      <formula>NOT(ISERROR(SEARCH("Not Applicable",M52)))</formula>
    </cfRule>
  </conditionalFormatting>
  <conditionalFormatting sqref="M52">
    <cfRule type="containsText" dxfId="2441" priority="1789" operator="containsText" text="Not Applicable">
      <formula>NOT(ISERROR(SEARCH("Not Applicable",M52)))</formula>
    </cfRule>
  </conditionalFormatting>
  <conditionalFormatting sqref="M52">
    <cfRule type="containsText" dxfId="2440" priority="1788" operator="containsText" text="Not Applicable">
      <formula>NOT(ISERROR(SEARCH("Not Applicable",M52)))</formula>
    </cfRule>
  </conditionalFormatting>
  <conditionalFormatting sqref="M52">
    <cfRule type="containsText" dxfId="2439" priority="1786" operator="containsText" text="Indicator not selected">
      <formula>NOT(ISERROR(SEARCH("Indicator not selected",M52)))</formula>
    </cfRule>
    <cfRule type="containsText" dxfId="2438" priority="1787" operator="containsText" text="Not Applicable">
      <formula>NOT(ISERROR(SEARCH("Not Applicable",M52)))</formula>
    </cfRule>
  </conditionalFormatting>
  <conditionalFormatting sqref="M52">
    <cfRule type="containsText" dxfId="2437" priority="1785" operator="containsText" text="Not Applicable">
      <formula>NOT(ISERROR(SEARCH("Not Applicable",M52)))</formula>
    </cfRule>
  </conditionalFormatting>
  <conditionalFormatting sqref="M52">
    <cfRule type="containsText" dxfId="2436" priority="1783" operator="containsText" text="Not selected on indicator selection">
      <formula>NOT(ISERROR(SEARCH("Not selected on indicator selection",M52)))</formula>
    </cfRule>
    <cfRule type="containsText" dxfId="2435" priority="1784" operator="containsText" text="Not Applicable">
      <formula>NOT(ISERROR(SEARCH("Not Applicable",M52)))</formula>
    </cfRule>
  </conditionalFormatting>
  <conditionalFormatting sqref="M52">
    <cfRule type="containsText" dxfId="2434" priority="1782" operator="containsText" text="Not Applicable">
      <formula>NOT(ISERROR(SEARCH("Not Applicable",M52)))</formula>
    </cfRule>
  </conditionalFormatting>
  <conditionalFormatting sqref="M52">
    <cfRule type="containsText" dxfId="2433" priority="1780" operator="containsText" text="Not selected on indicator selection">
      <formula>NOT(ISERROR(SEARCH("Not selected on indicator selection",M52)))</formula>
    </cfRule>
    <cfRule type="containsText" dxfId="2432" priority="1781" operator="containsText" text="Not Applicable">
      <formula>NOT(ISERROR(SEARCH("Not Applicable",M52)))</formula>
    </cfRule>
  </conditionalFormatting>
  <conditionalFormatting sqref="M52:M54">
    <cfRule type="containsText" dxfId="2431" priority="1778" operator="containsText" text="Select Basic or Needs Improvement for Professional Practice Rating on worksheet titled Eval Info &amp; Rankings.">
      <formula>NOT(ISERROR(SEARCH("Select Basic or Needs Improvement for Professional Practice Rating on worksheet titled Eval Info &amp; Rankings.",M52)))</formula>
    </cfRule>
    <cfRule type="containsText" dxfId="2430" priority="1779" operator="containsText" text="Select Distinguished or Excellent for Professional Practice Rating on worksheet titled Eval Info &amp; Rankings.">
      <formula>NOT(ISERROR(SEARCH("Select Distinguished or Excellent for Professional Practice Rating on worksheet titled Eval Info &amp; Rankings.",M52)))</formula>
    </cfRule>
  </conditionalFormatting>
  <conditionalFormatting sqref="M57">
    <cfRule type="containsText" dxfId="2429" priority="1776" operator="containsText" text="Not Applicable">
      <formula>NOT(ISERROR(SEARCH("Not Applicable",M57)))</formula>
    </cfRule>
  </conditionalFormatting>
  <conditionalFormatting sqref="M57">
    <cfRule type="containsText" dxfId="2428" priority="1777" operator="containsText" text="Select Rating">
      <formula>NOT(ISERROR(SEARCH("Select Rating",M57)))</formula>
    </cfRule>
  </conditionalFormatting>
  <conditionalFormatting sqref="M57">
    <cfRule type="containsText" dxfId="2427" priority="1774" operator="containsText" text="Not selected on indicator selection">
      <formula>NOT(ISERROR(SEARCH("Not selected on indicator selection",M57)))</formula>
    </cfRule>
    <cfRule type="containsText" dxfId="2426" priority="1775" operator="containsText" text="Not Applicable">
      <formula>NOT(ISERROR(SEARCH("Not Applicable",M57)))</formula>
    </cfRule>
  </conditionalFormatting>
  <conditionalFormatting sqref="M57">
    <cfRule type="containsText" dxfId="2425" priority="1773" operator="containsText" text="Not Applicable">
      <formula>NOT(ISERROR(SEARCH("Not Applicable",M57)))</formula>
    </cfRule>
  </conditionalFormatting>
  <conditionalFormatting sqref="M57">
    <cfRule type="containsText" dxfId="2424" priority="1772" operator="containsText" text="Not Applicable">
      <formula>NOT(ISERROR(SEARCH("Not Applicable",M57)))</formula>
    </cfRule>
  </conditionalFormatting>
  <conditionalFormatting sqref="M57">
    <cfRule type="containsText" dxfId="2423" priority="1771" operator="containsText" text="Not Applicable">
      <formula>NOT(ISERROR(SEARCH("Not Applicable",M57)))</formula>
    </cfRule>
  </conditionalFormatting>
  <conditionalFormatting sqref="M57">
    <cfRule type="containsText" dxfId="2422" priority="1770" operator="containsText" text="Not Applicable">
      <formula>NOT(ISERROR(SEARCH("Not Applicable",M57)))</formula>
    </cfRule>
  </conditionalFormatting>
  <conditionalFormatting sqref="M57">
    <cfRule type="containsText" dxfId="2421" priority="1769" operator="containsText" text="Not Applicable">
      <formula>NOT(ISERROR(SEARCH("Not Applicable",M57)))</formula>
    </cfRule>
  </conditionalFormatting>
  <conditionalFormatting sqref="M57">
    <cfRule type="containsText" dxfId="2420" priority="1768" operator="containsText" text="Not Applicable">
      <formula>NOT(ISERROR(SEARCH("Not Applicable",M57)))</formula>
    </cfRule>
  </conditionalFormatting>
  <conditionalFormatting sqref="M57">
    <cfRule type="containsText" dxfId="2419" priority="1767" operator="containsText" text="Not Applicable">
      <formula>NOT(ISERROR(SEARCH("Not Applicable",M57)))</formula>
    </cfRule>
  </conditionalFormatting>
  <conditionalFormatting sqref="M57">
    <cfRule type="containsText" dxfId="2418" priority="1766" operator="containsText" text="Not Applicable">
      <formula>NOT(ISERROR(SEARCH("Not Applicable",M57)))</formula>
    </cfRule>
  </conditionalFormatting>
  <conditionalFormatting sqref="M57">
    <cfRule type="containsText" dxfId="2417" priority="1764" operator="containsText" text="Indicator not selected">
      <formula>NOT(ISERROR(SEARCH("Indicator not selected",M57)))</formula>
    </cfRule>
    <cfRule type="containsText" dxfId="2416" priority="1765" operator="containsText" text="Not Applicable">
      <formula>NOT(ISERROR(SEARCH("Not Applicable",M57)))</formula>
    </cfRule>
  </conditionalFormatting>
  <conditionalFormatting sqref="M57">
    <cfRule type="containsText" dxfId="2415" priority="1763" operator="containsText" text="Not Applicable">
      <formula>NOT(ISERROR(SEARCH("Not Applicable",M57)))</formula>
    </cfRule>
  </conditionalFormatting>
  <conditionalFormatting sqref="M57">
    <cfRule type="containsText" dxfId="2414" priority="1761" operator="containsText" text="Not selected on indicator selection">
      <formula>NOT(ISERROR(SEARCH("Not selected on indicator selection",M57)))</formula>
    </cfRule>
    <cfRule type="containsText" dxfId="2413" priority="1762" operator="containsText" text="Not Applicable">
      <formula>NOT(ISERROR(SEARCH("Not Applicable",M57)))</formula>
    </cfRule>
  </conditionalFormatting>
  <conditionalFormatting sqref="M57">
    <cfRule type="containsText" dxfId="2412" priority="1760" operator="containsText" text="Not Applicable">
      <formula>NOT(ISERROR(SEARCH("Not Applicable",M57)))</formula>
    </cfRule>
  </conditionalFormatting>
  <conditionalFormatting sqref="M57">
    <cfRule type="containsText" dxfId="2411" priority="1758" operator="containsText" text="Not selected on indicator selection">
      <formula>NOT(ISERROR(SEARCH("Not selected on indicator selection",M57)))</formula>
    </cfRule>
    <cfRule type="containsText" dxfId="2410" priority="1759" operator="containsText" text="Not Applicable">
      <formula>NOT(ISERROR(SEARCH("Not Applicable",M57)))</formula>
    </cfRule>
  </conditionalFormatting>
  <conditionalFormatting sqref="M57:M59">
    <cfRule type="containsText" dxfId="2409" priority="1756" operator="containsText" text="Select Basic or Needs Improvement for Professional Practice Rating on worksheet titled Eval Info &amp; Rankings.">
      <formula>NOT(ISERROR(SEARCH("Select Basic or Needs Improvement for Professional Practice Rating on worksheet titled Eval Info &amp; Rankings.",M57)))</formula>
    </cfRule>
    <cfRule type="containsText" dxfId="2408" priority="1757" operator="containsText" text="Select Distinguished or Excellent for Professional Practice Rating on worksheet titled Eval Info &amp; Rankings.">
      <formula>NOT(ISERROR(SEARCH("Select Distinguished or Excellent for Professional Practice Rating on worksheet titled Eval Info &amp; Rankings.",M57)))</formula>
    </cfRule>
  </conditionalFormatting>
  <conditionalFormatting sqref="M62">
    <cfRule type="containsText" dxfId="2407" priority="1754" operator="containsText" text="Not Applicable">
      <formula>NOT(ISERROR(SEARCH("Not Applicable",M62)))</formula>
    </cfRule>
  </conditionalFormatting>
  <conditionalFormatting sqref="M62">
    <cfRule type="containsText" dxfId="2406" priority="1755" operator="containsText" text="Select Rating">
      <formula>NOT(ISERROR(SEARCH("Select Rating",M62)))</formula>
    </cfRule>
  </conditionalFormatting>
  <conditionalFormatting sqref="M62">
    <cfRule type="containsText" dxfId="2405" priority="1752" operator="containsText" text="Not selected on indicator selection">
      <formula>NOT(ISERROR(SEARCH("Not selected on indicator selection",M62)))</formula>
    </cfRule>
    <cfRule type="containsText" dxfId="2404" priority="1753" operator="containsText" text="Not Applicable">
      <formula>NOT(ISERROR(SEARCH("Not Applicable",M62)))</formula>
    </cfRule>
  </conditionalFormatting>
  <conditionalFormatting sqref="M62">
    <cfRule type="containsText" dxfId="2403" priority="1751" operator="containsText" text="Not Applicable">
      <formula>NOT(ISERROR(SEARCH("Not Applicable",M62)))</formula>
    </cfRule>
  </conditionalFormatting>
  <conditionalFormatting sqref="M62">
    <cfRule type="containsText" dxfId="2402" priority="1750" operator="containsText" text="Not Applicable">
      <formula>NOT(ISERROR(SEARCH("Not Applicable",M62)))</formula>
    </cfRule>
  </conditionalFormatting>
  <conditionalFormatting sqref="M62">
    <cfRule type="containsText" dxfId="2401" priority="1749" operator="containsText" text="Not Applicable">
      <formula>NOT(ISERROR(SEARCH("Not Applicable",M62)))</formula>
    </cfRule>
  </conditionalFormatting>
  <conditionalFormatting sqref="M62">
    <cfRule type="containsText" dxfId="2400" priority="1748" operator="containsText" text="Not Applicable">
      <formula>NOT(ISERROR(SEARCH("Not Applicable",M62)))</formula>
    </cfRule>
  </conditionalFormatting>
  <conditionalFormatting sqref="M62">
    <cfRule type="containsText" dxfId="2399" priority="1747" operator="containsText" text="Not Applicable">
      <formula>NOT(ISERROR(SEARCH("Not Applicable",M62)))</formula>
    </cfRule>
  </conditionalFormatting>
  <conditionalFormatting sqref="M62">
    <cfRule type="containsText" dxfId="2398" priority="1746" operator="containsText" text="Not Applicable">
      <formula>NOT(ISERROR(SEARCH("Not Applicable",M62)))</formula>
    </cfRule>
  </conditionalFormatting>
  <conditionalFormatting sqref="M62">
    <cfRule type="containsText" dxfId="2397" priority="1745" operator="containsText" text="Not Applicable">
      <formula>NOT(ISERROR(SEARCH("Not Applicable",M62)))</formula>
    </cfRule>
  </conditionalFormatting>
  <conditionalFormatting sqref="M62">
    <cfRule type="containsText" dxfId="2396" priority="1744" operator="containsText" text="Not Applicable">
      <formula>NOT(ISERROR(SEARCH("Not Applicable",M62)))</formula>
    </cfRule>
  </conditionalFormatting>
  <conditionalFormatting sqref="M62">
    <cfRule type="containsText" dxfId="2395" priority="1742" operator="containsText" text="Indicator not selected">
      <formula>NOT(ISERROR(SEARCH("Indicator not selected",M62)))</formula>
    </cfRule>
    <cfRule type="containsText" dxfId="2394" priority="1743" operator="containsText" text="Not Applicable">
      <formula>NOT(ISERROR(SEARCH("Not Applicable",M62)))</formula>
    </cfRule>
  </conditionalFormatting>
  <conditionalFormatting sqref="M62">
    <cfRule type="containsText" dxfId="2393" priority="1741" operator="containsText" text="Not Applicable">
      <formula>NOT(ISERROR(SEARCH("Not Applicable",M62)))</formula>
    </cfRule>
  </conditionalFormatting>
  <conditionalFormatting sqref="M62">
    <cfRule type="containsText" dxfId="2392" priority="1739" operator="containsText" text="Not selected on indicator selection">
      <formula>NOT(ISERROR(SEARCH("Not selected on indicator selection",M62)))</formula>
    </cfRule>
    <cfRule type="containsText" dxfId="2391" priority="1740" operator="containsText" text="Not Applicable">
      <formula>NOT(ISERROR(SEARCH("Not Applicable",M62)))</formula>
    </cfRule>
  </conditionalFormatting>
  <conditionalFormatting sqref="M62">
    <cfRule type="containsText" dxfId="2390" priority="1738" operator="containsText" text="Not Applicable">
      <formula>NOT(ISERROR(SEARCH("Not Applicable",M62)))</formula>
    </cfRule>
  </conditionalFormatting>
  <conditionalFormatting sqref="M62">
    <cfRule type="containsText" dxfId="2389" priority="1736" operator="containsText" text="Not selected on indicator selection">
      <formula>NOT(ISERROR(SEARCH("Not selected on indicator selection",M62)))</formula>
    </cfRule>
    <cfRule type="containsText" dxfId="2388" priority="1737" operator="containsText" text="Not Applicable">
      <formula>NOT(ISERROR(SEARCH("Not Applicable",M62)))</formula>
    </cfRule>
  </conditionalFormatting>
  <conditionalFormatting sqref="M62:M64">
    <cfRule type="containsText" dxfId="2387" priority="1734" operator="containsText" text="Select Basic or Needs Improvement for Professional Practice Rating on worksheet titled Eval Info &amp; Rankings.">
      <formula>NOT(ISERROR(SEARCH("Select Basic or Needs Improvement for Professional Practice Rating on worksheet titled Eval Info &amp; Rankings.",M62)))</formula>
    </cfRule>
    <cfRule type="containsText" dxfId="2386" priority="1735" operator="containsText" text="Select Distinguished or Excellent for Professional Practice Rating on worksheet titled Eval Info &amp; Rankings.">
      <formula>NOT(ISERROR(SEARCH("Select Distinguished or Excellent for Professional Practice Rating on worksheet titled Eval Info &amp; Rankings.",M62)))</formula>
    </cfRule>
  </conditionalFormatting>
  <conditionalFormatting sqref="M67">
    <cfRule type="containsText" dxfId="2385" priority="1732" operator="containsText" text="Not Applicable">
      <formula>NOT(ISERROR(SEARCH("Not Applicable",M67)))</formula>
    </cfRule>
  </conditionalFormatting>
  <conditionalFormatting sqref="M67">
    <cfRule type="containsText" dxfId="2384" priority="1733" operator="containsText" text="Select Rating">
      <formula>NOT(ISERROR(SEARCH("Select Rating",M67)))</formula>
    </cfRule>
  </conditionalFormatting>
  <conditionalFormatting sqref="M67">
    <cfRule type="containsText" dxfId="2383" priority="1730" operator="containsText" text="Not selected on indicator selection">
      <formula>NOT(ISERROR(SEARCH("Not selected on indicator selection",M67)))</formula>
    </cfRule>
    <cfRule type="containsText" dxfId="2382" priority="1731" operator="containsText" text="Not Applicable">
      <formula>NOT(ISERROR(SEARCH("Not Applicable",M67)))</formula>
    </cfRule>
  </conditionalFormatting>
  <conditionalFormatting sqref="M67">
    <cfRule type="containsText" dxfId="2381" priority="1729" operator="containsText" text="Not Applicable">
      <formula>NOT(ISERROR(SEARCH("Not Applicable",M67)))</formula>
    </cfRule>
  </conditionalFormatting>
  <conditionalFormatting sqref="M67">
    <cfRule type="containsText" dxfId="2380" priority="1728" operator="containsText" text="Not Applicable">
      <formula>NOT(ISERROR(SEARCH("Not Applicable",M67)))</formula>
    </cfRule>
  </conditionalFormatting>
  <conditionalFormatting sqref="M67">
    <cfRule type="containsText" dxfId="2379" priority="1727" operator="containsText" text="Not Applicable">
      <formula>NOT(ISERROR(SEARCH("Not Applicable",M67)))</formula>
    </cfRule>
  </conditionalFormatting>
  <conditionalFormatting sqref="M67">
    <cfRule type="containsText" dxfId="2378" priority="1726" operator="containsText" text="Not Applicable">
      <formula>NOT(ISERROR(SEARCH("Not Applicable",M67)))</formula>
    </cfRule>
  </conditionalFormatting>
  <conditionalFormatting sqref="M67">
    <cfRule type="containsText" dxfId="2377" priority="1725" operator="containsText" text="Not Applicable">
      <formula>NOT(ISERROR(SEARCH("Not Applicable",M67)))</formula>
    </cfRule>
  </conditionalFormatting>
  <conditionalFormatting sqref="M67">
    <cfRule type="containsText" dxfId="2376" priority="1724" operator="containsText" text="Not Applicable">
      <formula>NOT(ISERROR(SEARCH("Not Applicable",M67)))</formula>
    </cfRule>
  </conditionalFormatting>
  <conditionalFormatting sqref="M67">
    <cfRule type="containsText" dxfId="2375" priority="1723" operator="containsText" text="Not Applicable">
      <formula>NOT(ISERROR(SEARCH("Not Applicable",M67)))</formula>
    </cfRule>
  </conditionalFormatting>
  <conditionalFormatting sqref="M67">
    <cfRule type="containsText" dxfId="2374" priority="1722" operator="containsText" text="Not Applicable">
      <formula>NOT(ISERROR(SEARCH("Not Applicable",M67)))</formula>
    </cfRule>
  </conditionalFormatting>
  <conditionalFormatting sqref="M67">
    <cfRule type="containsText" dxfId="2373" priority="1720" operator="containsText" text="Indicator not selected">
      <formula>NOT(ISERROR(SEARCH("Indicator not selected",M67)))</formula>
    </cfRule>
    <cfRule type="containsText" dxfId="2372" priority="1721" operator="containsText" text="Not Applicable">
      <formula>NOT(ISERROR(SEARCH("Not Applicable",M67)))</formula>
    </cfRule>
  </conditionalFormatting>
  <conditionalFormatting sqref="M67">
    <cfRule type="containsText" dxfId="2371" priority="1719" operator="containsText" text="Not Applicable">
      <formula>NOT(ISERROR(SEARCH("Not Applicable",M67)))</formula>
    </cfRule>
  </conditionalFormatting>
  <conditionalFormatting sqref="M67">
    <cfRule type="containsText" dxfId="2370" priority="1717" operator="containsText" text="Not selected on indicator selection">
      <formula>NOT(ISERROR(SEARCH("Not selected on indicator selection",M67)))</formula>
    </cfRule>
    <cfRule type="containsText" dxfId="2369" priority="1718" operator="containsText" text="Not Applicable">
      <formula>NOT(ISERROR(SEARCH("Not Applicable",M67)))</formula>
    </cfRule>
  </conditionalFormatting>
  <conditionalFormatting sqref="M67">
    <cfRule type="containsText" dxfId="2368" priority="1716" operator="containsText" text="Not Applicable">
      <formula>NOT(ISERROR(SEARCH("Not Applicable",M67)))</formula>
    </cfRule>
  </conditionalFormatting>
  <conditionalFormatting sqref="M67">
    <cfRule type="containsText" dxfId="2367" priority="1714" operator="containsText" text="Not selected on indicator selection">
      <formula>NOT(ISERROR(SEARCH("Not selected on indicator selection",M67)))</formula>
    </cfRule>
    <cfRule type="containsText" dxfId="2366" priority="1715" operator="containsText" text="Not Applicable">
      <formula>NOT(ISERROR(SEARCH("Not Applicable",M67)))</formula>
    </cfRule>
  </conditionalFormatting>
  <conditionalFormatting sqref="M67:M69">
    <cfRule type="containsText" dxfId="2365" priority="1712" operator="containsText" text="Select Basic or Needs Improvement for Professional Practice Rating on worksheet titled Eval Info &amp; Rankings.">
      <formula>NOT(ISERROR(SEARCH("Select Basic or Needs Improvement for Professional Practice Rating on worksheet titled Eval Info &amp; Rankings.",M67)))</formula>
    </cfRule>
    <cfRule type="containsText" dxfId="2364" priority="1713" operator="containsText" text="Select Distinguished or Excellent for Professional Practice Rating on worksheet titled Eval Info &amp; Rankings.">
      <formula>NOT(ISERROR(SEARCH("Select Distinguished or Excellent for Professional Practice Rating on worksheet titled Eval Info &amp; Rankings.",M67)))</formula>
    </cfRule>
  </conditionalFormatting>
  <conditionalFormatting sqref="M72">
    <cfRule type="containsText" dxfId="2363" priority="1710" operator="containsText" text="Not Applicable">
      <formula>NOT(ISERROR(SEARCH("Not Applicable",M72)))</formula>
    </cfRule>
  </conditionalFormatting>
  <conditionalFormatting sqref="M72">
    <cfRule type="containsText" dxfId="2362" priority="1711" operator="containsText" text="Select Rating">
      <formula>NOT(ISERROR(SEARCH("Select Rating",M72)))</formula>
    </cfRule>
  </conditionalFormatting>
  <conditionalFormatting sqref="M72">
    <cfRule type="containsText" dxfId="2361" priority="1708" operator="containsText" text="Not selected on indicator selection">
      <formula>NOT(ISERROR(SEARCH("Not selected on indicator selection",M72)))</formula>
    </cfRule>
    <cfRule type="containsText" dxfId="2360" priority="1709" operator="containsText" text="Not Applicable">
      <formula>NOT(ISERROR(SEARCH("Not Applicable",M72)))</formula>
    </cfRule>
  </conditionalFormatting>
  <conditionalFormatting sqref="M72">
    <cfRule type="containsText" dxfId="2359" priority="1707" operator="containsText" text="Not Applicable">
      <formula>NOT(ISERROR(SEARCH("Not Applicable",M72)))</formula>
    </cfRule>
  </conditionalFormatting>
  <conditionalFormatting sqref="M72">
    <cfRule type="containsText" dxfId="2358" priority="1706" operator="containsText" text="Not Applicable">
      <formula>NOT(ISERROR(SEARCH("Not Applicable",M72)))</formula>
    </cfRule>
  </conditionalFormatting>
  <conditionalFormatting sqref="M72">
    <cfRule type="containsText" dxfId="2357" priority="1705" operator="containsText" text="Not Applicable">
      <formula>NOT(ISERROR(SEARCH("Not Applicable",M72)))</formula>
    </cfRule>
  </conditionalFormatting>
  <conditionalFormatting sqref="M72">
    <cfRule type="containsText" dxfId="2356" priority="1704" operator="containsText" text="Not Applicable">
      <formula>NOT(ISERROR(SEARCH("Not Applicable",M72)))</formula>
    </cfRule>
  </conditionalFormatting>
  <conditionalFormatting sqref="M72">
    <cfRule type="containsText" dxfId="2355" priority="1703" operator="containsText" text="Not Applicable">
      <formula>NOT(ISERROR(SEARCH("Not Applicable",M72)))</formula>
    </cfRule>
  </conditionalFormatting>
  <conditionalFormatting sqref="M72">
    <cfRule type="containsText" dxfId="2354" priority="1702" operator="containsText" text="Not Applicable">
      <formula>NOT(ISERROR(SEARCH("Not Applicable",M72)))</formula>
    </cfRule>
  </conditionalFormatting>
  <conditionalFormatting sqref="M72">
    <cfRule type="containsText" dxfId="2353" priority="1701" operator="containsText" text="Not Applicable">
      <formula>NOT(ISERROR(SEARCH("Not Applicable",M72)))</formula>
    </cfRule>
  </conditionalFormatting>
  <conditionalFormatting sqref="M72">
    <cfRule type="containsText" dxfId="2352" priority="1700" operator="containsText" text="Not Applicable">
      <formula>NOT(ISERROR(SEARCH("Not Applicable",M72)))</formula>
    </cfRule>
  </conditionalFormatting>
  <conditionalFormatting sqref="M72">
    <cfRule type="containsText" dxfId="2351" priority="1698" operator="containsText" text="Indicator not selected">
      <formula>NOT(ISERROR(SEARCH("Indicator not selected",M72)))</formula>
    </cfRule>
    <cfRule type="containsText" dxfId="2350" priority="1699" operator="containsText" text="Not Applicable">
      <formula>NOT(ISERROR(SEARCH("Not Applicable",M72)))</formula>
    </cfRule>
  </conditionalFormatting>
  <conditionalFormatting sqref="M72">
    <cfRule type="containsText" dxfId="2349" priority="1697" operator="containsText" text="Not Applicable">
      <formula>NOT(ISERROR(SEARCH("Not Applicable",M72)))</formula>
    </cfRule>
  </conditionalFormatting>
  <conditionalFormatting sqref="M72">
    <cfRule type="containsText" dxfId="2348" priority="1695" operator="containsText" text="Not selected on indicator selection">
      <formula>NOT(ISERROR(SEARCH("Not selected on indicator selection",M72)))</formula>
    </cfRule>
    <cfRule type="containsText" dxfId="2347" priority="1696" operator="containsText" text="Not Applicable">
      <formula>NOT(ISERROR(SEARCH("Not Applicable",M72)))</formula>
    </cfRule>
  </conditionalFormatting>
  <conditionalFormatting sqref="M72">
    <cfRule type="containsText" dxfId="2346" priority="1694" operator="containsText" text="Not Applicable">
      <formula>NOT(ISERROR(SEARCH("Not Applicable",M72)))</formula>
    </cfRule>
  </conditionalFormatting>
  <conditionalFormatting sqref="M72">
    <cfRule type="containsText" dxfId="2345" priority="1692" operator="containsText" text="Not selected on indicator selection">
      <formula>NOT(ISERROR(SEARCH("Not selected on indicator selection",M72)))</formula>
    </cfRule>
    <cfRule type="containsText" dxfId="2344" priority="1693" operator="containsText" text="Not Applicable">
      <formula>NOT(ISERROR(SEARCH("Not Applicable",M72)))</formula>
    </cfRule>
  </conditionalFormatting>
  <conditionalFormatting sqref="M72:M74">
    <cfRule type="containsText" dxfId="2343" priority="1690" operator="containsText" text="Select Basic or Needs Improvement for Professional Practice Rating on worksheet titled Eval Info &amp; Rankings.">
      <formula>NOT(ISERROR(SEARCH("Select Basic or Needs Improvement for Professional Practice Rating on worksheet titled Eval Info &amp; Rankings.",M72)))</formula>
    </cfRule>
    <cfRule type="containsText" dxfId="2342" priority="1691" operator="containsText" text="Select Distinguished or Excellent for Professional Practice Rating on worksheet titled Eval Info &amp; Rankings.">
      <formula>NOT(ISERROR(SEARCH("Select Distinguished or Excellent for Professional Practice Rating on worksheet titled Eval Info &amp; Rankings.",M72)))</formula>
    </cfRule>
  </conditionalFormatting>
  <conditionalFormatting sqref="M77">
    <cfRule type="containsText" dxfId="2341" priority="1688" operator="containsText" text="Not Applicable">
      <formula>NOT(ISERROR(SEARCH("Not Applicable",M77)))</formula>
    </cfRule>
  </conditionalFormatting>
  <conditionalFormatting sqref="M77">
    <cfRule type="containsText" dxfId="2340" priority="1689" operator="containsText" text="Select Rating">
      <formula>NOT(ISERROR(SEARCH("Select Rating",M77)))</formula>
    </cfRule>
  </conditionalFormatting>
  <conditionalFormatting sqref="M77">
    <cfRule type="containsText" dxfId="2339" priority="1686" operator="containsText" text="Not selected on indicator selection">
      <formula>NOT(ISERROR(SEARCH("Not selected on indicator selection",M77)))</formula>
    </cfRule>
    <cfRule type="containsText" dxfId="2338" priority="1687" operator="containsText" text="Not Applicable">
      <formula>NOT(ISERROR(SEARCH("Not Applicable",M77)))</formula>
    </cfRule>
  </conditionalFormatting>
  <conditionalFormatting sqref="M77">
    <cfRule type="containsText" dxfId="2337" priority="1685" operator="containsText" text="Not Applicable">
      <formula>NOT(ISERROR(SEARCH("Not Applicable",M77)))</formula>
    </cfRule>
  </conditionalFormatting>
  <conditionalFormatting sqref="M77">
    <cfRule type="containsText" dxfId="2336" priority="1684" operator="containsText" text="Not Applicable">
      <formula>NOT(ISERROR(SEARCH("Not Applicable",M77)))</formula>
    </cfRule>
  </conditionalFormatting>
  <conditionalFormatting sqref="M77">
    <cfRule type="containsText" dxfId="2335" priority="1683" operator="containsText" text="Not Applicable">
      <formula>NOT(ISERROR(SEARCH("Not Applicable",M77)))</formula>
    </cfRule>
  </conditionalFormatting>
  <conditionalFormatting sqref="M77">
    <cfRule type="containsText" dxfId="2334" priority="1682" operator="containsText" text="Not Applicable">
      <formula>NOT(ISERROR(SEARCH("Not Applicable",M77)))</formula>
    </cfRule>
  </conditionalFormatting>
  <conditionalFormatting sqref="M77">
    <cfRule type="containsText" dxfId="2333" priority="1681" operator="containsText" text="Not Applicable">
      <formula>NOT(ISERROR(SEARCH("Not Applicable",M77)))</formula>
    </cfRule>
  </conditionalFormatting>
  <conditionalFormatting sqref="M77">
    <cfRule type="containsText" dxfId="2332" priority="1680" operator="containsText" text="Not Applicable">
      <formula>NOT(ISERROR(SEARCH("Not Applicable",M77)))</formula>
    </cfRule>
  </conditionalFormatting>
  <conditionalFormatting sqref="M77">
    <cfRule type="containsText" dxfId="2331" priority="1679" operator="containsText" text="Not Applicable">
      <formula>NOT(ISERROR(SEARCH("Not Applicable",M77)))</formula>
    </cfRule>
  </conditionalFormatting>
  <conditionalFormatting sqref="M77">
    <cfRule type="containsText" dxfId="2330" priority="1678" operator="containsText" text="Not Applicable">
      <formula>NOT(ISERROR(SEARCH("Not Applicable",M77)))</formula>
    </cfRule>
  </conditionalFormatting>
  <conditionalFormatting sqref="M77">
    <cfRule type="containsText" dxfId="2329" priority="1676" operator="containsText" text="Indicator not selected">
      <formula>NOT(ISERROR(SEARCH("Indicator not selected",M77)))</formula>
    </cfRule>
    <cfRule type="containsText" dxfId="2328" priority="1677" operator="containsText" text="Not Applicable">
      <formula>NOT(ISERROR(SEARCH("Not Applicable",M77)))</formula>
    </cfRule>
  </conditionalFormatting>
  <conditionalFormatting sqref="M77">
    <cfRule type="containsText" dxfId="2327" priority="1675" operator="containsText" text="Not Applicable">
      <formula>NOT(ISERROR(SEARCH("Not Applicable",M77)))</formula>
    </cfRule>
  </conditionalFormatting>
  <conditionalFormatting sqref="M77">
    <cfRule type="containsText" dxfId="2326" priority="1673" operator="containsText" text="Not selected on indicator selection">
      <formula>NOT(ISERROR(SEARCH("Not selected on indicator selection",M77)))</formula>
    </cfRule>
    <cfRule type="containsText" dxfId="2325" priority="1674" operator="containsText" text="Not Applicable">
      <formula>NOT(ISERROR(SEARCH("Not Applicable",M77)))</formula>
    </cfRule>
  </conditionalFormatting>
  <conditionalFormatting sqref="M77">
    <cfRule type="containsText" dxfId="2324" priority="1672" operator="containsText" text="Not Applicable">
      <formula>NOT(ISERROR(SEARCH("Not Applicable",M77)))</formula>
    </cfRule>
  </conditionalFormatting>
  <conditionalFormatting sqref="M77">
    <cfRule type="containsText" dxfId="2323" priority="1670" operator="containsText" text="Not selected on indicator selection">
      <formula>NOT(ISERROR(SEARCH("Not selected on indicator selection",M77)))</formula>
    </cfRule>
    <cfRule type="containsText" dxfId="2322" priority="1671" operator="containsText" text="Not Applicable">
      <formula>NOT(ISERROR(SEARCH("Not Applicable",M77)))</formula>
    </cfRule>
  </conditionalFormatting>
  <conditionalFormatting sqref="M77:M79">
    <cfRule type="containsText" dxfId="2321" priority="1668" operator="containsText" text="Select Basic or Needs Improvement for Professional Practice Rating on worksheet titled Eval Info &amp; Rankings.">
      <formula>NOT(ISERROR(SEARCH("Select Basic or Needs Improvement for Professional Practice Rating on worksheet titled Eval Info &amp; Rankings.",M77)))</formula>
    </cfRule>
    <cfRule type="containsText" dxfId="2320" priority="1669" operator="containsText" text="Select Distinguished or Excellent for Professional Practice Rating on worksheet titled Eval Info &amp; Rankings.">
      <formula>NOT(ISERROR(SEARCH("Select Distinguished or Excellent for Professional Practice Rating on worksheet titled Eval Info &amp; Rankings.",M77)))</formula>
    </cfRule>
  </conditionalFormatting>
  <conditionalFormatting sqref="M89">
    <cfRule type="containsText" dxfId="2319" priority="1666" operator="containsText" text="Not Applicable">
      <formula>NOT(ISERROR(SEARCH("Not Applicable",M89)))</formula>
    </cfRule>
  </conditionalFormatting>
  <conditionalFormatting sqref="M89">
    <cfRule type="containsText" dxfId="2318" priority="1667" operator="containsText" text="Select Rating">
      <formula>NOT(ISERROR(SEARCH("Select Rating",M89)))</formula>
    </cfRule>
  </conditionalFormatting>
  <conditionalFormatting sqref="M89">
    <cfRule type="containsText" dxfId="2317" priority="1664" operator="containsText" text="Not selected on indicator selection">
      <formula>NOT(ISERROR(SEARCH("Not selected on indicator selection",M89)))</formula>
    </cfRule>
    <cfRule type="containsText" dxfId="2316" priority="1665" operator="containsText" text="Not Applicable">
      <formula>NOT(ISERROR(SEARCH("Not Applicable",M89)))</formula>
    </cfRule>
  </conditionalFormatting>
  <conditionalFormatting sqref="M89">
    <cfRule type="containsText" dxfId="2315" priority="1663" operator="containsText" text="Not Applicable">
      <formula>NOT(ISERROR(SEARCH("Not Applicable",M89)))</formula>
    </cfRule>
  </conditionalFormatting>
  <conditionalFormatting sqref="M89">
    <cfRule type="containsText" dxfId="2314" priority="1662" operator="containsText" text="Not Applicable">
      <formula>NOT(ISERROR(SEARCH("Not Applicable",M89)))</formula>
    </cfRule>
  </conditionalFormatting>
  <conditionalFormatting sqref="M89">
    <cfRule type="containsText" dxfId="2313" priority="1661" operator="containsText" text="Not Applicable">
      <formula>NOT(ISERROR(SEARCH("Not Applicable",M89)))</formula>
    </cfRule>
  </conditionalFormatting>
  <conditionalFormatting sqref="M89">
    <cfRule type="containsText" dxfId="2312" priority="1660" operator="containsText" text="Not Applicable">
      <formula>NOT(ISERROR(SEARCH("Not Applicable",M89)))</formula>
    </cfRule>
  </conditionalFormatting>
  <conditionalFormatting sqref="M89">
    <cfRule type="containsText" dxfId="2311" priority="1659" operator="containsText" text="Not Applicable">
      <formula>NOT(ISERROR(SEARCH("Not Applicable",M89)))</formula>
    </cfRule>
  </conditionalFormatting>
  <conditionalFormatting sqref="M89">
    <cfRule type="containsText" dxfId="2310" priority="1658" operator="containsText" text="Not Applicable">
      <formula>NOT(ISERROR(SEARCH("Not Applicable",M89)))</formula>
    </cfRule>
  </conditionalFormatting>
  <conditionalFormatting sqref="M89">
    <cfRule type="containsText" dxfId="2309" priority="1657" operator="containsText" text="Not Applicable">
      <formula>NOT(ISERROR(SEARCH("Not Applicable",M89)))</formula>
    </cfRule>
  </conditionalFormatting>
  <conditionalFormatting sqref="M89">
    <cfRule type="containsText" dxfId="2308" priority="1656" operator="containsText" text="Not Applicable">
      <formula>NOT(ISERROR(SEARCH("Not Applicable",M89)))</formula>
    </cfRule>
  </conditionalFormatting>
  <conditionalFormatting sqref="M89">
    <cfRule type="containsText" dxfId="2307" priority="1654" operator="containsText" text="Indicator not selected">
      <formula>NOT(ISERROR(SEARCH("Indicator not selected",M89)))</formula>
    </cfRule>
    <cfRule type="containsText" dxfId="2306" priority="1655" operator="containsText" text="Not Applicable">
      <formula>NOT(ISERROR(SEARCH("Not Applicable",M89)))</formula>
    </cfRule>
  </conditionalFormatting>
  <conditionalFormatting sqref="M89">
    <cfRule type="containsText" dxfId="2305" priority="1653" operator="containsText" text="Not Applicable">
      <formula>NOT(ISERROR(SEARCH("Not Applicable",M89)))</formula>
    </cfRule>
  </conditionalFormatting>
  <conditionalFormatting sqref="M89">
    <cfRule type="containsText" dxfId="2304" priority="1651" operator="containsText" text="Not selected on indicator selection">
      <formula>NOT(ISERROR(SEARCH("Not selected on indicator selection",M89)))</formula>
    </cfRule>
    <cfRule type="containsText" dxfId="2303" priority="1652" operator="containsText" text="Not Applicable">
      <formula>NOT(ISERROR(SEARCH("Not Applicable",M89)))</formula>
    </cfRule>
  </conditionalFormatting>
  <conditionalFormatting sqref="M89">
    <cfRule type="containsText" dxfId="2302" priority="1650" operator="containsText" text="Not Applicable">
      <formula>NOT(ISERROR(SEARCH("Not Applicable",M89)))</formula>
    </cfRule>
  </conditionalFormatting>
  <conditionalFormatting sqref="M89">
    <cfRule type="containsText" dxfId="2301" priority="1648" operator="containsText" text="Not selected on indicator selection">
      <formula>NOT(ISERROR(SEARCH("Not selected on indicator selection",M89)))</formula>
    </cfRule>
    <cfRule type="containsText" dxfId="2300" priority="1649" operator="containsText" text="Not Applicable">
      <formula>NOT(ISERROR(SEARCH("Not Applicable",M89)))</formula>
    </cfRule>
  </conditionalFormatting>
  <conditionalFormatting sqref="M89:M91">
    <cfRule type="containsText" dxfId="2299" priority="1646" operator="containsText" text="Select Basic or Needs Improvement for Professional Practice Rating on worksheet titled Eval Info &amp; Rankings.">
      <formula>NOT(ISERROR(SEARCH("Select Basic or Needs Improvement for Professional Practice Rating on worksheet titled Eval Info &amp; Rankings.",M89)))</formula>
    </cfRule>
    <cfRule type="containsText" dxfId="2298" priority="1647" operator="containsText" text="Select Distinguished or Excellent for Professional Practice Rating on worksheet titled Eval Info &amp; Rankings.">
      <formula>NOT(ISERROR(SEARCH("Select Distinguished or Excellent for Professional Practice Rating on worksheet titled Eval Info &amp; Rankings.",M89)))</formula>
    </cfRule>
  </conditionalFormatting>
  <conditionalFormatting sqref="M94">
    <cfRule type="containsText" dxfId="2297" priority="1644" operator="containsText" text="Not Applicable">
      <formula>NOT(ISERROR(SEARCH("Not Applicable",M94)))</formula>
    </cfRule>
  </conditionalFormatting>
  <conditionalFormatting sqref="M94">
    <cfRule type="containsText" dxfId="2296" priority="1645" operator="containsText" text="Select Rating">
      <formula>NOT(ISERROR(SEARCH("Select Rating",M94)))</formula>
    </cfRule>
  </conditionalFormatting>
  <conditionalFormatting sqref="M94">
    <cfRule type="containsText" dxfId="2295" priority="1642" operator="containsText" text="Not selected on indicator selection">
      <formula>NOT(ISERROR(SEARCH("Not selected on indicator selection",M94)))</formula>
    </cfRule>
    <cfRule type="containsText" dxfId="2294" priority="1643" operator="containsText" text="Not Applicable">
      <formula>NOT(ISERROR(SEARCH("Not Applicable",M94)))</formula>
    </cfRule>
  </conditionalFormatting>
  <conditionalFormatting sqref="M94">
    <cfRule type="containsText" dxfId="2293" priority="1641" operator="containsText" text="Not Applicable">
      <formula>NOT(ISERROR(SEARCH("Not Applicable",M94)))</formula>
    </cfRule>
  </conditionalFormatting>
  <conditionalFormatting sqref="M94">
    <cfRule type="containsText" dxfId="2292" priority="1640" operator="containsText" text="Not Applicable">
      <formula>NOT(ISERROR(SEARCH("Not Applicable",M94)))</formula>
    </cfRule>
  </conditionalFormatting>
  <conditionalFormatting sqref="M94">
    <cfRule type="containsText" dxfId="2291" priority="1639" operator="containsText" text="Not Applicable">
      <formula>NOT(ISERROR(SEARCH("Not Applicable",M94)))</formula>
    </cfRule>
  </conditionalFormatting>
  <conditionalFormatting sqref="M94">
    <cfRule type="containsText" dxfId="2290" priority="1638" operator="containsText" text="Not Applicable">
      <formula>NOT(ISERROR(SEARCH("Not Applicable",M94)))</formula>
    </cfRule>
  </conditionalFormatting>
  <conditionalFormatting sqref="M94">
    <cfRule type="containsText" dxfId="2289" priority="1637" operator="containsText" text="Not Applicable">
      <formula>NOT(ISERROR(SEARCH("Not Applicable",M94)))</formula>
    </cfRule>
  </conditionalFormatting>
  <conditionalFormatting sqref="M94">
    <cfRule type="containsText" dxfId="2288" priority="1636" operator="containsText" text="Not Applicable">
      <formula>NOT(ISERROR(SEARCH("Not Applicable",M94)))</formula>
    </cfRule>
  </conditionalFormatting>
  <conditionalFormatting sqref="M94">
    <cfRule type="containsText" dxfId="2287" priority="1635" operator="containsText" text="Not Applicable">
      <formula>NOT(ISERROR(SEARCH("Not Applicable",M94)))</formula>
    </cfRule>
  </conditionalFormatting>
  <conditionalFormatting sqref="M94">
    <cfRule type="containsText" dxfId="2286" priority="1634" operator="containsText" text="Not Applicable">
      <formula>NOT(ISERROR(SEARCH("Not Applicable",M94)))</formula>
    </cfRule>
  </conditionalFormatting>
  <conditionalFormatting sqref="M94">
    <cfRule type="containsText" dxfId="2285" priority="1632" operator="containsText" text="Indicator not selected">
      <formula>NOT(ISERROR(SEARCH("Indicator not selected",M94)))</formula>
    </cfRule>
    <cfRule type="containsText" dxfId="2284" priority="1633" operator="containsText" text="Not Applicable">
      <formula>NOT(ISERROR(SEARCH("Not Applicable",M94)))</formula>
    </cfRule>
  </conditionalFormatting>
  <conditionalFormatting sqref="M94">
    <cfRule type="containsText" dxfId="2283" priority="1631" operator="containsText" text="Not Applicable">
      <formula>NOT(ISERROR(SEARCH("Not Applicable",M94)))</formula>
    </cfRule>
  </conditionalFormatting>
  <conditionalFormatting sqref="M94">
    <cfRule type="containsText" dxfId="2282" priority="1629" operator="containsText" text="Not selected on indicator selection">
      <formula>NOT(ISERROR(SEARCH("Not selected on indicator selection",M94)))</formula>
    </cfRule>
    <cfRule type="containsText" dxfId="2281" priority="1630" operator="containsText" text="Not Applicable">
      <formula>NOT(ISERROR(SEARCH("Not Applicable",M94)))</formula>
    </cfRule>
  </conditionalFormatting>
  <conditionalFormatting sqref="M94">
    <cfRule type="containsText" dxfId="2280" priority="1628" operator="containsText" text="Not Applicable">
      <formula>NOT(ISERROR(SEARCH("Not Applicable",M94)))</formula>
    </cfRule>
  </conditionalFormatting>
  <conditionalFormatting sqref="M94">
    <cfRule type="containsText" dxfId="2279" priority="1626" operator="containsText" text="Not selected on indicator selection">
      <formula>NOT(ISERROR(SEARCH("Not selected on indicator selection",M94)))</formula>
    </cfRule>
    <cfRule type="containsText" dxfId="2278" priority="1627" operator="containsText" text="Not Applicable">
      <formula>NOT(ISERROR(SEARCH("Not Applicable",M94)))</formula>
    </cfRule>
  </conditionalFormatting>
  <conditionalFormatting sqref="M94:M96">
    <cfRule type="containsText" dxfId="2277" priority="1624" operator="containsText" text="Select Basic or Needs Improvement for Professional Practice Rating on worksheet titled Eval Info &amp; Rankings.">
      <formula>NOT(ISERROR(SEARCH("Select Basic or Needs Improvement for Professional Practice Rating on worksheet titled Eval Info &amp; Rankings.",M94)))</formula>
    </cfRule>
    <cfRule type="containsText" dxfId="2276" priority="1625" operator="containsText" text="Select Distinguished or Excellent for Professional Practice Rating on worksheet titled Eval Info &amp; Rankings.">
      <formula>NOT(ISERROR(SEARCH("Select Distinguished or Excellent for Professional Practice Rating on worksheet titled Eval Info &amp; Rankings.",M94)))</formula>
    </cfRule>
  </conditionalFormatting>
  <conditionalFormatting sqref="M99">
    <cfRule type="containsText" dxfId="2275" priority="1622" operator="containsText" text="Not Applicable">
      <formula>NOT(ISERROR(SEARCH("Not Applicable",M99)))</formula>
    </cfRule>
  </conditionalFormatting>
  <conditionalFormatting sqref="M99">
    <cfRule type="containsText" dxfId="2274" priority="1623" operator="containsText" text="Select Rating">
      <formula>NOT(ISERROR(SEARCH("Select Rating",M99)))</formula>
    </cfRule>
  </conditionalFormatting>
  <conditionalFormatting sqref="M99">
    <cfRule type="containsText" dxfId="2273" priority="1620" operator="containsText" text="Not selected on indicator selection">
      <formula>NOT(ISERROR(SEARCH("Not selected on indicator selection",M99)))</formula>
    </cfRule>
    <cfRule type="containsText" dxfId="2272" priority="1621" operator="containsText" text="Not Applicable">
      <formula>NOT(ISERROR(SEARCH("Not Applicable",M99)))</formula>
    </cfRule>
  </conditionalFormatting>
  <conditionalFormatting sqref="M99">
    <cfRule type="containsText" dxfId="2271" priority="1619" operator="containsText" text="Not Applicable">
      <formula>NOT(ISERROR(SEARCH("Not Applicable",M99)))</formula>
    </cfRule>
  </conditionalFormatting>
  <conditionalFormatting sqref="M99">
    <cfRule type="containsText" dxfId="2270" priority="1618" operator="containsText" text="Not Applicable">
      <formula>NOT(ISERROR(SEARCH("Not Applicable",M99)))</formula>
    </cfRule>
  </conditionalFormatting>
  <conditionalFormatting sqref="M99">
    <cfRule type="containsText" dxfId="2269" priority="1617" operator="containsText" text="Not Applicable">
      <formula>NOT(ISERROR(SEARCH("Not Applicable",M99)))</formula>
    </cfRule>
  </conditionalFormatting>
  <conditionalFormatting sqref="M99">
    <cfRule type="containsText" dxfId="2268" priority="1616" operator="containsText" text="Not Applicable">
      <formula>NOT(ISERROR(SEARCH("Not Applicable",M99)))</formula>
    </cfRule>
  </conditionalFormatting>
  <conditionalFormatting sqref="M99">
    <cfRule type="containsText" dxfId="2267" priority="1615" operator="containsText" text="Not Applicable">
      <formula>NOT(ISERROR(SEARCH("Not Applicable",M99)))</formula>
    </cfRule>
  </conditionalFormatting>
  <conditionalFormatting sqref="M99">
    <cfRule type="containsText" dxfId="2266" priority="1614" operator="containsText" text="Not Applicable">
      <formula>NOT(ISERROR(SEARCH("Not Applicable",M99)))</formula>
    </cfRule>
  </conditionalFormatting>
  <conditionalFormatting sqref="M99">
    <cfRule type="containsText" dxfId="2265" priority="1613" operator="containsText" text="Not Applicable">
      <formula>NOT(ISERROR(SEARCH("Not Applicable",M99)))</formula>
    </cfRule>
  </conditionalFormatting>
  <conditionalFormatting sqref="M99">
    <cfRule type="containsText" dxfId="2264" priority="1612" operator="containsText" text="Not Applicable">
      <formula>NOT(ISERROR(SEARCH("Not Applicable",M99)))</formula>
    </cfRule>
  </conditionalFormatting>
  <conditionalFormatting sqref="M99">
    <cfRule type="containsText" dxfId="2263" priority="1610" operator="containsText" text="Indicator not selected">
      <formula>NOT(ISERROR(SEARCH("Indicator not selected",M99)))</formula>
    </cfRule>
    <cfRule type="containsText" dxfId="2262" priority="1611" operator="containsText" text="Not Applicable">
      <formula>NOT(ISERROR(SEARCH("Not Applicable",M99)))</formula>
    </cfRule>
  </conditionalFormatting>
  <conditionalFormatting sqref="M99">
    <cfRule type="containsText" dxfId="2261" priority="1609" operator="containsText" text="Not Applicable">
      <formula>NOT(ISERROR(SEARCH("Not Applicable",M99)))</formula>
    </cfRule>
  </conditionalFormatting>
  <conditionalFormatting sqref="M99">
    <cfRule type="containsText" dxfId="2260" priority="1607" operator="containsText" text="Not selected on indicator selection">
      <formula>NOT(ISERROR(SEARCH("Not selected on indicator selection",M99)))</formula>
    </cfRule>
    <cfRule type="containsText" dxfId="2259" priority="1608" operator="containsText" text="Not Applicable">
      <formula>NOT(ISERROR(SEARCH("Not Applicable",M99)))</formula>
    </cfRule>
  </conditionalFormatting>
  <conditionalFormatting sqref="M99">
    <cfRule type="containsText" dxfId="2258" priority="1606" operator="containsText" text="Not Applicable">
      <formula>NOT(ISERROR(SEARCH("Not Applicable",M99)))</formula>
    </cfRule>
  </conditionalFormatting>
  <conditionalFormatting sqref="M99">
    <cfRule type="containsText" dxfId="2257" priority="1604" operator="containsText" text="Not selected on indicator selection">
      <formula>NOT(ISERROR(SEARCH("Not selected on indicator selection",M99)))</formula>
    </cfRule>
    <cfRule type="containsText" dxfId="2256" priority="1605" operator="containsText" text="Not Applicable">
      <formula>NOT(ISERROR(SEARCH("Not Applicable",M99)))</formula>
    </cfRule>
  </conditionalFormatting>
  <conditionalFormatting sqref="M99:M101">
    <cfRule type="containsText" dxfId="2255" priority="1602" operator="containsText" text="Select Basic or Needs Improvement for Professional Practice Rating on worksheet titled Eval Info &amp; Rankings.">
      <formula>NOT(ISERROR(SEARCH("Select Basic or Needs Improvement for Professional Practice Rating on worksheet titled Eval Info &amp; Rankings.",M99)))</formula>
    </cfRule>
    <cfRule type="containsText" dxfId="2254" priority="1603" operator="containsText" text="Select Distinguished or Excellent for Professional Practice Rating on worksheet titled Eval Info &amp; Rankings.">
      <formula>NOT(ISERROR(SEARCH("Select Distinguished or Excellent for Professional Practice Rating on worksheet titled Eval Info &amp; Rankings.",M99)))</formula>
    </cfRule>
  </conditionalFormatting>
  <conditionalFormatting sqref="M104">
    <cfRule type="containsText" dxfId="2253" priority="1600" operator="containsText" text="Not Applicable">
      <formula>NOT(ISERROR(SEARCH("Not Applicable",M104)))</formula>
    </cfRule>
  </conditionalFormatting>
  <conditionalFormatting sqref="M104">
    <cfRule type="containsText" dxfId="2252" priority="1601" operator="containsText" text="Select Rating">
      <formula>NOT(ISERROR(SEARCH("Select Rating",M104)))</formula>
    </cfRule>
  </conditionalFormatting>
  <conditionalFormatting sqref="M104">
    <cfRule type="containsText" dxfId="2251" priority="1598" operator="containsText" text="Not selected on indicator selection">
      <formula>NOT(ISERROR(SEARCH("Not selected on indicator selection",M104)))</formula>
    </cfRule>
    <cfRule type="containsText" dxfId="2250" priority="1599" operator="containsText" text="Not Applicable">
      <formula>NOT(ISERROR(SEARCH("Not Applicable",M104)))</formula>
    </cfRule>
  </conditionalFormatting>
  <conditionalFormatting sqref="M104">
    <cfRule type="containsText" dxfId="2249" priority="1597" operator="containsText" text="Not Applicable">
      <formula>NOT(ISERROR(SEARCH("Not Applicable",M104)))</formula>
    </cfRule>
  </conditionalFormatting>
  <conditionalFormatting sqref="M104">
    <cfRule type="containsText" dxfId="2248" priority="1596" operator="containsText" text="Not Applicable">
      <formula>NOT(ISERROR(SEARCH("Not Applicable",M104)))</formula>
    </cfRule>
  </conditionalFormatting>
  <conditionalFormatting sqref="M104">
    <cfRule type="containsText" dxfId="2247" priority="1595" operator="containsText" text="Not Applicable">
      <formula>NOT(ISERROR(SEARCH("Not Applicable",M104)))</formula>
    </cfRule>
  </conditionalFormatting>
  <conditionalFormatting sqref="M104">
    <cfRule type="containsText" dxfId="2246" priority="1594" operator="containsText" text="Not Applicable">
      <formula>NOT(ISERROR(SEARCH("Not Applicable",M104)))</formula>
    </cfRule>
  </conditionalFormatting>
  <conditionalFormatting sqref="M104">
    <cfRule type="containsText" dxfId="2245" priority="1593" operator="containsText" text="Not Applicable">
      <formula>NOT(ISERROR(SEARCH("Not Applicable",M104)))</formula>
    </cfRule>
  </conditionalFormatting>
  <conditionalFormatting sqref="M104">
    <cfRule type="containsText" dxfId="2244" priority="1592" operator="containsText" text="Not Applicable">
      <formula>NOT(ISERROR(SEARCH("Not Applicable",M104)))</formula>
    </cfRule>
  </conditionalFormatting>
  <conditionalFormatting sqref="M104">
    <cfRule type="containsText" dxfId="2243" priority="1591" operator="containsText" text="Not Applicable">
      <formula>NOT(ISERROR(SEARCH("Not Applicable",M104)))</formula>
    </cfRule>
  </conditionalFormatting>
  <conditionalFormatting sqref="M104">
    <cfRule type="containsText" dxfId="2242" priority="1590" operator="containsText" text="Not Applicable">
      <formula>NOT(ISERROR(SEARCH("Not Applicable",M104)))</formula>
    </cfRule>
  </conditionalFormatting>
  <conditionalFormatting sqref="M104">
    <cfRule type="containsText" dxfId="2241" priority="1588" operator="containsText" text="Indicator not selected">
      <formula>NOT(ISERROR(SEARCH("Indicator not selected",M104)))</formula>
    </cfRule>
    <cfRule type="containsText" dxfId="2240" priority="1589" operator="containsText" text="Not Applicable">
      <formula>NOT(ISERROR(SEARCH("Not Applicable",M104)))</formula>
    </cfRule>
  </conditionalFormatting>
  <conditionalFormatting sqref="M104">
    <cfRule type="containsText" dxfId="2239" priority="1587" operator="containsText" text="Not Applicable">
      <formula>NOT(ISERROR(SEARCH("Not Applicable",M104)))</formula>
    </cfRule>
  </conditionalFormatting>
  <conditionalFormatting sqref="M104">
    <cfRule type="containsText" dxfId="2238" priority="1585" operator="containsText" text="Not selected on indicator selection">
      <formula>NOT(ISERROR(SEARCH("Not selected on indicator selection",M104)))</formula>
    </cfRule>
    <cfRule type="containsText" dxfId="2237" priority="1586" operator="containsText" text="Not Applicable">
      <formula>NOT(ISERROR(SEARCH("Not Applicable",M104)))</formula>
    </cfRule>
  </conditionalFormatting>
  <conditionalFormatting sqref="M104">
    <cfRule type="containsText" dxfId="2236" priority="1584" operator="containsText" text="Not Applicable">
      <formula>NOT(ISERROR(SEARCH("Not Applicable",M104)))</formula>
    </cfRule>
  </conditionalFormatting>
  <conditionalFormatting sqref="M104">
    <cfRule type="containsText" dxfId="2235" priority="1582" operator="containsText" text="Not selected on indicator selection">
      <formula>NOT(ISERROR(SEARCH("Not selected on indicator selection",M104)))</formula>
    </cfRule>
    <cfRule type="containsText" dxfId="2234" priority="1583" operator="containsText" text="Not Applicable">
      <formula>NOT(ISERROR(SEARCH("Not Applicable",M104)))</formula>
    </cfRule>
  </conditionalFormatting>
  <conditionalFormatting sqref="M104:M106">
    <cfRule type="containsText" dxfId="2233" priority="1580" operator="containsText" text="Select Basic or Needs Improvement for Professional Practice Rating on worksheet titled Eval Info &amp; Rankings.">
      <formula>NOT(ISERROR(SEARCH("Select Basic or Needs Improvement for Professional Practice Rating on worksheet titled Eval Info &amp; Rankings.",M104)))</formula>
    </cfRule>
    <cfRule type="containsText" dxfId="2232" priority="1581" operator="containsText" text="Select Distinguished or Excellent for Professional Practice Rating on worksheet titled Eval Info &amp; Rankings.">
      <formula>NOT(ISERROR(SEARCH("Select Distinguished or Excellent for Professional Practice Rating on worksheet titled Eval Info &amp; Rankings.",M104)))</formula>
    </cfRule>
  </conditionalFormatting>
  <conditionalFormatting sqref="M109">
    <cfRule type="containsText" dxfId="2231" priority="1578" operator="containsText" text="Not Applicable">
      <formula>NOT(ISERROR(SEARCH("Not Applicable",M109)))</formula>
    </cfRule>
  </conditionalFormatting>
  <conditionalFormatting sqref="M109">
    <cfRule type="containsText" dxfId="2230" priority="1579" operator="containsText" text="Select Rating">
      <formula>NOT(ISERROR(SEARCH("Select Rating",M109)))</formula>
    </cfRule>
  </conditionalFormatting>
  <conditionalFormatting sqref="M109">
    <cfRule type="containsText" dxfId="2229" priority="1576" operator="containsText" text="Not selected on indicator selection">
      <formula>NOT(ISERROR(SEARCH("Not selected on indicator selection",M109)))</formula>
    </cfRule>
    <cfRule type="containsText" dxfId="2228" priority="1577" operator="containsText" text="Not Applicable">
      <formula>NOT(ISERROR(SEARCH("Not Applicable",M109)))</formula>
    </cfRule>
  </conditionalFormatting>
  <conditionalFormatting sqref="M109">
    <cfRule type="containsText" dxfId="2227" priority="1575" operator="containsText" text="Not Applicable">
      <formula>NOT(ISERROR(SEARCH("Not Applicable",M109)))</formula>
    </cfRule>
  </conditionalFormatting>
  <conditionalFormatting sqref="M109">
    <cfRule type="containsText" dxfId="2226" priority="1574" operator="containsText" text="Not Applicable">
      <formula>NOT(ISERROR(SEARCH("Not Applicable",M109)))</formula>
    </cfRule>
  </conditionalFormatting>
  <conditionalFormatting sqref="M109">
    <cfRule type="containsText" dxfId="2225" priority="1573" operator="containsText" text="Not Applicable">
      <formula>NOT(ISERROR(SEARCH("Not Applicable",M109)))</formula>
    </cfRule>
  </conditionalFormatting>
  <conditionalFormatting sqref="M109">
    <cfRule type="containsText" dxfId="2224" priority="1572" operator="containsText" text="Not Applicable">
      <formula>NOT(ISERROR(SEARCH("Not Applicable",M109)))</formula>
    </cfRule>
  </conditionalFormatting>
  <conditionalFormatting sqref="M109">
    <cfRule type="containsText" dxfId="2223" priority="1571" operator="containsText" text="Not Applicable">
      <formula>NOT(ISERROR(SEARCH("Not Applicable",M109)))</formula>
    </cfRule>
  </conditionalFormatting>
  <conditionalFormatting sqref="M109">
    <cfRule type="containsText" dxfId="2222" priority="1570" operator="containsText" text="Not Applicable">
      <formula>NOT(ISERROR(SEARCH("Not Applicable",M109)))</formula>
    </cfRule>
  </conditionalFormatting>
  <conditionalFormatting sqref="M109">
    <cfRule type="containsText" dxfId="2221" priority="1569" operator="containsText" text="Not Applicable">
      <formula>NOT(ISERROR(SEARCH("Not Applicable",M109)))</formula>
    </cfRule>
  </conditionalFormatting>
  <conditionalFormatting sqref="M109">
    <cfRule type="containsText" dxfId="2220" priority="1568" operator="containsText" text="Not Applicable">
      <formula>NOT(ISERROR(SEARCH("Not Applicable",M109)))</formula>
    </cfRule>
  </conditionalFormatting>
  <conditionalFormatting sqref="M109">
    <cfRule type="containsText" dxfId="2219" priority="1566" operator="containsText" text="Indicator not selected">
      <formula>NOT(ISERROR(SEARCH("Indicator not selected",M109)))</formula>
    </cfRule>
    <cfRule type="containsText" dxfId="2218" priority="1567" operator="containsText" text="Not Applicable">
      <formula>NOT(ISERROR(SEARCH("Not Applicable",M109)))</formula>
    </cfRule>
  </conditionalFormatting>
  <conditionalFormatting sqref="M109">
    <cfRule type="containsText" dxfId="2217" priority="1565" operator="containsText" text="Not Applicable">
      <formula>NOT(ISERROR(SEARCH("Not Applicable",M109)))</formula>
    </cfRule>
  </conditionalFormatting>
  <conditionalFormatting sqref="M109">
    <cfRule type="containsText" dxfId="2216" priority="1563" operator="containsText" text="Not selected on indicator selection">
      <formula>NOT(ISERROR(SEARCH("Not selected on indicator selection",M109)))</formula>
    </cfRule>
    <cfRule type="containsText" dxfId="2215" priority="1564" operator="containsText" text="Not Applicable">
      <formula>NOT(ISERROR(SEARCH("Not Applicable",M109)))</formula>
    </cfRule>
  </conditionalFormatting>
  <conditionalFormatting sqref="M109">
    <cfRule type="containsText" dxfId="2214" priority="1562" operator="containsText" text="Not Applicable">
      <formula>NOT(ISERROR(SEARCH("Not Applicable",M109)))</formula>
    </cfRule>
  </conditionalFormatting>
  <conditionalFormatting sqref="M109">
    <cfRule type="containsText" dxfId="2213" priority="1560" operator="containsText" text="Not selected on indicator selection">
      <formula>NOT(ISERROR(SEARCH("Not selected on indicator selection",M109)))</formula>
    </cfRule>
    <cfRule type="containsText" dxfId="2212" priority="1561" operator="containsText" text="Not Applicable">
      <formula>NOT(ISERROR(SEARCH("Not Applicable",M109)))</formula>
    </cfRule>
  </conditionalFormatting>
  <conditionalFormatting sqref="M109:M111">
    <cfRule type="containsText" dxfId="2211" priority="1558" operator="containsText" text="Select Basic or Needs Improvement for Professional Practice Rating on worksheet titled Eval Info &amp; Rankings.">
      <formula>NOT(ISERROR(SEARCH("Select Basic or Needs Improvement for Professional Practice Rating on worksheet titled Eval Info &amp; Rankings.",M109)))</formula>
    </cfRule>
    <cfRule type="containsText" dxfId="2210" priority="1559" operator="containsText" text="Select Distinguished or Excellent for Professional Practice Rating on worksheet titled Eval Info &amp; Rankings.">
      <formula>NOT(ISERROR(SEARCH("Select Distinguished or Excellent for Professional Practice Rating on worksheet titled Eval Info &amp; Rankings.",M109)))</formula>
    </cfRule>
  </conditionalFormatting>
  <conditionalFormatting sqref="M114">
    <cfRule type="containsText" dxfId="2209" priority="1556" operator="containsText" text="Not Applicable">
      <formula>NOT(ISERROR(SEARCH("Not Applicable",M114)))</formula>
    </cfRule>
  </conditionalFormatting>
  <conditionalFormatting sqref="M114">
    <cfRule type="containsText" dxfId="2208" priority="1557" operator="containsText" text="Select Rating">
      <formula>NOT(ISERROR(SEARCH("Select Rating",M114)))</formula>
    </cfRule>
  </conditionalFormatting>
  <conditionalFormatting sqref="M114">
    <cfRule type="containsText" dxfId="2207" priority="1554" operator="containsText" text="Not selected on indicator selection">
      <formula>NOT(ISERROR(SEARCH("Not selected on indicator selection",M114)))</formula>
    </cfRule>
    <cfRule type="containsText" dxfId="2206" priority="1555" operator="containsText" text="Not Applicable">
      <formula>NOT(ISERROR(SEARCH("Not Applicable",M114)))</formula>
    </cfRule>
  </conditionalFormatting>
  <conditionalFormatting sqref="M114">
    <cfRule type="containsText" dxfId="2205" priority="1553" operator="containsText" text="Not Applicable">
      <formula>NOT(ISERROR(SEARCH("Not Applicable",M114)))</formula>
    </cfRule>
  </conditionalFormatting>
  <conditionalFormatting sqref="M114">
    <cfRule type="containsText" dxfId="2204" priority="1552" operator="containsText" text="Not Applicable">
      <formula>NOT(ISERROR(SEARCH("Not Applicable",M114)))</formula>
    </cfRule>
  </conditionalFormatting>
  <conditionalFormatting sqref="M114">
    <cfRule type="containsText" dxfId="2203" priority="1551" operator="containsText" text="Not Applicable">
      <formula>NOT(ISERROR(SEARCH("Not Applicable",M114)))</formula>
    </cfRule>
  </conditionalFormatting>
  <conditionalFormatting sqref="M114">
    <cfRule type="containsText" dxfId="2202" priority="1550" operator="containsText" text="Not Applicable">
      <formula>NOT(ISERROR(SEARCH("Not Applicable",M114)))</formula>
    </cfRule>
  </conditionalFormatting>
  <conditionalFormatting sqref="M114">
    <cfRule type="containsText" dxfId="2201" priority="1549" operator="containsText" text="Not Applicable">
      <formula>NOT(ISERROR(SEARCH("Not Applicable",M114)))</formula>
    </cfRule>
  </conditionalFormatting>
  <conditionalFormatting sqref="M114">
    <cfRule type="containsText" dxfId="2200" priority="1548" operator="containsText" text="Not Applicable">
      <formula>NOT(ISERROR(SEARCH("Not Applicable",M114)))</formula>
    </cfRule>
  </conditionalFormatting>
  <conditionalFormatting sqref="M114">
    <cfRule type="containsText" dxfId="2199" priority="1547" operator="containsText" text="Not Applicable">
      <formula>NOT(ISERROR(SEARCH("Not Applicable",M114)))</formula>
    </cfRule>
  </conditionalFormatting>
  <conditionalFormatting sqref="M114">
    <cfRule type="containsText" dxfId="2198" priority="1546" operator="containsText" text="Not Applicable">
      <formula>NOT(ISERROR(SEARCH("Not Applicable",M114)))</formula>
    </cfRule>
  </conditionalFormatting>
  <conditionalFormatting sqref="M114">
    <cfRule type="containsText" dxfId="2197" priority="1544" operator="containsText" text="Indicator not selected">
      <formula>NOT(ISERROR(SEARCH("Indicator not selected",M114)))</formula>
    </cfRule>
    <cfRule type="containsText" dxfId="2196" priority="1545" operator="containsText" text="Not Applicable">
      <formula>NOT(ISERROR(SEARCH("Not Applicable",M114)))</formula>
    </cfRule>
  </conditionalFormatting>
  <conditionalFormatting sqref="M114">
    <cfRule type="containsText" dxfId="2195" priority="1543" operator="containsText" text="Not Applicable">
      <formula>NOT(ISERROR(SEARCH("Not Applicable",M114)))</formula>
    </cfRule>
  </conditionalFormatting>
  <conditionalFormatting sqref="M114">
    <cfRule type="containsText" dxfId="2194" priority="1541" operator="containsText" text="Not selected on indicator selection">
      <formula>NOT(ISERROR(SEARCH("Not selected on indicator selection",M114)))</formula>
    </cfRule>
    <cfRule type="containsText" dxfId="2193" priority="1542" operator="containsText" text="Not Applicable">
      <formula>NOT(ISERROR(SEARCH("Not Applicable",M114)))</formula>
    </cfRule>
  </conditionalFormatting>
  <conditionalFormatting sqref="M114">
    <cfRule type="containsText" dxfId="2192" priority="1540" operator="containsText" text="Not Applicable">
      <formula>NOT(ISERROR(SEARCH("Not Applicable",M114)))</formula>
    </cfRule>
  </conditionalFormatting>
  <conditionalFormatting sqref="M114">
    <cfRule type="containsText" dxfId="2191" priority="1538" operator="containsText" text="Not selected on indicator selection">
      <formula>NOT(ISERROR(SEARCH("Not selected on indicator selection",M114)))</formula>
    </cfRule>
    <cfRule type="containsText" dxfId="2190" priority="1539" operator="containsText" text="Not Applicable">
      <formula>NOT(ISERROR(SEARCH("Not Applicable",M114)))</formula>
    </cfRule>
  </conditionalFormatting>
  <conditionalFormatting sqref="M114:M116">
    <cfRule type="containsText" dxfId="2189" priority="1536" operator="containsText" text="Select Basic or Needs Improvement for Professional Practice Rating on worksheet titled Eval Info &amp; Rankings.">
      <formula>NOT(ISERROR(SEARCH("Select Basic or Needs Improvement for Professional Practice Rating on worksheet titled Eval Info &amp; Rankings.",M114)))</formula>
    </cfRule>
    <cfRule type="containsText" dxfId="2188" priority="1537" operator="containsText" text="Select Distinguished or Excellent for Professional Practice Rating on worksheet titled Eval Info &amp; Rankings.">
      <formula>NOT(ISERROR(SEARCH("Select Distinguished or Excellent for Professional Practice Rating on worksheet titled Eval Info &amp; Rankings.",M114)))</formula>
    </cfRule>
  </conditionalFormatting>
  <conditionalFormatting sqref="M119">
    <cfRule type="containsText" dxfId="2187" priority="1512" operator="containsText" text="Not Applicable">
      <formula>NOT(ISERROR(SEARCH("Not Applicable",M119)))</formula>
    </cfRule>
  </conditionalFormatting>
  <conditionalFormatting sqref="M119">
    <cfRule type="containsText" dxfId="2186" priority="1513" operator="containsText" text="Select Rating">
      <formula>NOT(ISERROR(SEARCH("Select Rating",M119)))</formula>
    </cfRule>
  </conditionalFormatting>
  <conditionalFormatting sqref="M119">
    <cfRule type="containsText" dxfId="2185" priority="1510" operator="containsText" text="Not selected on indicator selection">
      <formula>NOT(ISERROR(SEARCH("Not selected on indicator selection",M119)))</formula>
    </cfRule>
    <cfRule type="containsText" dxfId="2184" priority="1511" operator="containsText" text="Not Applicable">
      <formula>NOT(ISERROR(SEARCH("Not Applicable",M119)))</formula>
    </cfRule>
  </conditionalFormatting>
  <conditionalFormatting sqref="M119">
    <cfRule type="containsText" dxfId="2183" priority="1509" operator="containsText" text="Not Applicable">
      <formula>NOT(ISERROR(SEARCH("Not Applicable",M119)))</formula>
    </cfRule>
  </conditionalFormatting>
  <conditionalFormatting sqref="M119">
    <cfRule type="containsText" dxfId="2182" priority="1508" operator="containsText" text="Not Applicable">
      <formula>NOT(ISERROR(SEARCH("Not Applicable",M119)))</formula>
    </cfRule>
  </conditionalFormatting>
  <conditionalFormatting sqref="M119">
    <cfRule type="containsText" dxfId="2181" priority="1507" operator="containsText" text="Not Applicable">
      <formula>NOT(ISERROR(SEARCH("Not Applicable",M119)))</formula>
    </cfRule>
  </conditionalFormatting>
  <conditionalFormatting sqref="M119">
    <cfRule type="containsText" dxfId="2180" priority="1506" operator="containsText" text="Not Applicable">
      <formula>NOT(ISERROR(SEARCH("Not Applicable",M119)))</formula>
    </cfRule>
  </conditionalFormatting>
  <conditionalFormatting sqref="M119">
    <cfRule type="containsText" dxfId="2179" priority="1505" operator="containsText" text="Not Applicable">
      <formula>NOT(ISERROR(SEARCH("Not Applicable",M119)))</formula>
    </cfRule>
  </conditionalFormatting>
  <conditionalFormatting sqref="M119">
    <cfRule type="containsText" dxfId="2178" priority="1504" operator="containsText" text="Not Applicable">
      <formula>NOT(ISERROR(SEARCH("Not Applicable",M119)))</formula>
    </cfRule>
  </conditionalFormatting>
  <conditionalFormatting sqref="M119">
    <cfRule type="containsText" dxfId="2177" priority="1503" operator="containsText" text="Not Applicable">
      <formula>NOT(ISERROR(SEARCH("Not Applicable",M119)))</formula>
    </cfRule>
  </conditionalFormatting>
  <conditionalFormatting sqref="M119">
    <cfRule type="containsText" dxfId="2176" priority="1502" operator="containsText" text="Not Applicable">
      <formula>NOT(ISERROR(SEARCH("Not Applicable",M119)))</formula>
    </cfRule>
  </conditionalFormatting>
  <conditionalFormatting sqref="M119">
    <cfRule type="containsText" dxfId="2175" priority="1500" operator="containsText" text="Indicator not selected">
      <formula>NOT(ISERROR(SEARCH("Indicator not selected",M119)))</formula>
    </cfRule>
    <cfRule type="containsText" dxfId="2174" priority="1501" operator="containsText" text="Not Applicable">
      <formula>NOT(ISERROR(SEARCH("Not Applicable",M119)))</formula>
    </cfRule>
  </conditionalFormatting>
  <conditionalFormatting sqref="M119">
    <cfRule type="containsText" dxfId="2173" priority="1499" operator="containsText" text="Not Applicable">
      <formula>NOT(ISERROR(SEARCH("Not Applicable",M119)))</formula>
    </cfRule>
  </conditionalFormatting>
  <conditionalFormatting sqref="M119">
    <cfRule type="containsText" dxfId="2172" priority="1497" operator="containsText" text="Not selected on indicator selection">
      <formula>NOT(ISERROR(SEARCH("Not selected on indicator selection",M119)))</formula>
    </cfRule>
    <cfRule type="containsText" dxfId="2171" priority="1498" operator="containsText" text="Not Applicable">
      <formula>NOT(ISERROR(SEARCH("Not Applicable",M119)))</formula>
    </cfRule>
  </conditionalFormatting>
  <conditionalFormatting sqref="M119">
    <cfRule type="containsText" dxfId="2170" priority="1496" operator="containsText" text="Not Applicable">
      <formula>NOT(ISERROR(SEARCH("Not Applicable",M119)))</formula>
    </cfRule>
  </conditionalFormatting>
  <conditionalFormatting sqref="M119">
    <cfRule type="containsText" dxfId="2169" priority="1494" operator="containsText" text="Not selected on indicator selection">
      <formula>NOT(ISERROR(SEARCH("Not selected on indicator selection",M119)))</formula>
    </cfRule>
    <cfRule type="containsText" dxfId="2168" priority="1495" operator="containsText" text="Not Applicable">
      <formula>NOT(ISERROR(SEARCH("Not Applicable",M119)))</formula>
    </cfRule>
  </conditionalFormatting>
  <conditionalFormatting sqref="M119:M121">
    <cfRule type="containsText" dxfId="2167" priority="1492" operator="containsText" text="Select Basic or Needs Improvement for Professional Practice Rating on worksheet titled Eval Info &amp; Rankings.">
      <formula>NOT(ISERROR(SEARCH("Select Basic or Needs Improvement for Professional Practice Rating on worksheet titled Eval Info &amp; Rankings.",M119)))</formula>
    </cfRule>
    <cfRule type="containsText" dxfId="2166" priority="1493" operator="containsText" text="Select Distinguished or Excellent for Professional Practice Rating on worksheet titled Eval Info &amp; Rankings.">
      <formula>NOT(ISERROR(SEARCH("Select Distinguished or Excellent for Professional Practice Rating on worksheet titled Eval Info &amp; Rankings.",M119)))</formula>
    </cfRule>
  </conditionalFormatting>
  <conditionalFormatting sqref="M124">
    <cfRule type="containsText" dxfId="2165" priority="1490" operator="containsText" text="Not Applicable">
      <formula>NOT(ISERROR(SEARCH("Not Applicable",M124)))</formula>
    </cfRule>
  </conditionalFormatting>
  <conditionalFormatting sqref="M124">
    <cfRule type="containsText" dxfId="2164" priority="1491" operator="containsText" text="Select Rating">
      <formula>NOT(ISERROR(SEARCH("Select Rating",M124)))</formula>
    </cfRule>
  </conditionalFormatting>
  <conditionalFormatting sqref="M124">
    <cfRule type="containsText" dxfId="2163" priority="1488" operator="containsText" text="Not selected on indicator selection">
      <formula>NOT(ISERROR(SEARCH("Not selected on indicator selection",M124)))</formula>
    </cfRule>
    <cfRule type="containsText" dxfId="2162" priority="1489" operator="containsText" text="Not Applicable">
      <formula>NOT(ISERROR(SEARCH("Not Applicable",M124)))</formula>
    </cfRule>
  </conditionalFormatting>
  <conditionalFormatting sqref="M124">
    <cfRule type="containsText" dxfId="2161" priority="1487" operator="containsText" text="Not Applicable">
      <formula>NOT(ISERROR(SEARCH("Not Applicable",M124)))</formula>
    </cfRule>
  </conditionalFormatting>
  <conditionalFormatting sqref="M124">
    <cfRule type="containsText" dxfId="2160" priority="1486" operator="containsText" text="Not Applicable">
      <formula>NOT(ISERROR(SEARCH("Not Applicable",M124)))</formula>
    </cfRule>
  </conditionalFormatting>
  <conditionalFormatting sqref="M124">
    <cfRule type="containsText" dxfId="2159" priority="1485" operator="containsText" text="Not Applicable">
      <formula>NOT(ISERROR(SEARCH("Not Applicable",M124)))</formula>
    </cfRule>
  </conditionalFormatting>
  <conditionalFormatting sqref="M124">
    <cfRule type="containsText" dxfId="2158" priority="1484" operator="containsText" text="Not Applicable">
      <formula>NOT(ISERROR(SEARCH("Not Applicable",M124)))</formula>
    </cfRule>
  </conditionalFormatting>
  <conditionalFormatting sqref="M124">
    <cfRule type="containsText" dxfId="2157" priority="1483" operator="containsText" text="Not Applicable">
      <formula>NOT(ISERROR(SEARCH("Not Applicable",M124)))</formula>
    </cfRule>
  </conditionalFormatting>
  <conditionalFormatting sqref="M124">
    <cfRule type="containsText" dxfId="2156" priority="1482" operator="containsText" text="Not Applicable">
      <formula>NOT(ISERROR(SEARCH("Not Applicable",M124)))</formula>
    </cfRule>
  </conditionalFormatting>
  <conditionalFormatting sqref="M124">
    <cfRule type="containsText" dxfId="2155" priority="1481" operator="containsText" text="Not Applicable">
      <formula>NOT(ISERROR(SEARCH("Not Applicable",M124)))</formula>
    </cfRule>
  </conditionalFormatting>
  <conditionalFormatting sqref="M124">
    <cfRule type="containsText" dxfId="2154" priority="1480" operator="containsText" text="Not Applicable">
      <formula>NOT(ISERROR(SEARCH("Not Applicable",M124)))</formula>
    </cfRule>
  </conditionalFormatting>
  <conditionalFormatting sqref="M124">
    <cfRule type="containsText" dxfId="2153" priority="1478" operator="containsText" text="Indicator not selected">
      <formula>NOT(ISERROR(SEARCH("Indicator not selected",M124)))</formula>
    </cfRule>
    <cfRule type="containsText" dxfId="2152" priority="1479" operator="containsText" text="Not Applicable">
      <formula>NOT(ISERROR(SEARCH("Not Applicable",M124)))</formula>
    </cfRule>
  </conditionalFormatting>
  <conditionalFormatting sqref="M124">
    <cfRule type="containsText" dxfId="2151" priority="1477" operator="containsText" text="Not Applicable">
      <formula>NOT(ISERROR(SEARCH("Not Applicable",M124)))</formula>
    </cfRule>
  </conditionalFormatting>
  <conditionalFormatting sqref="M124">
    <cfRule type="containsText" dxfId="2150" priority="1475" operator="containsText" text="Not selected on indicator selection">
      <formula>NOT(ISERROR(SEARCH("Not selected on indicator selection",M124)))</formula>
    </cfRule>
    <cfRule type="containsText" dxfId="2149" priority="1476" operator="containsText" text="Not Applicable">
      <formula>NOT(ISERROR(SEARCH("Not Applicable",M124)))</formula>
    </cfRule>
  </conditionalFormatting>
  <conditionalFormatting sqref="M124">
    <cfRule type="containsText" dxfId="2148" priority="1474" operator="containsText" text="Not Applicable">
      <formula>NOT(ISERROR(SEARCH("Not Applicable",M124)))</formula>
    </cfRule>
  </conditionalFormatting>
  <conditionalFormatting sqref="M124">
    <cfRule type="containsText" dxfId="2147" priority="1472" operator="containsText" text="Not selected on indicator selection">
      <formula>NOT(ISERROR(SEARCH("Not selected on indicator selection",M124)))</formula>
    </cfRule>
    <cfRule type="containsText" dxfId="2146" priority="1473" operator="containsText" text="Not Applicable">
      <formula>NOT(ISERROR(SEARCH("Not Applicable",M124)))</formula>
    </cfRule>
  </conditionalFormatting>
  <conditionalFormatting sqref="M124:M126">
    <cfRule type="containsText" dxfId="2145" priority="1470" operator="containsText" text="Select Basic or Needs Improvement for Professional Practice Rating on worksheet titled Eval Info &amp; Rankings.">
      <formula>NOT(ISERROR(SEARCH("Select Basic or Needs Improvement for Professional Practice Rating on worksheet titled Eval Info &amp; Rankings.",M124)))</formula>
    </cfRule>
    <cfRule type="containsText" dxfId="2144" priority="1471" operator="containsText" text="Select Distinguished or Excellent for Professional Practice Rating on worksheet titled Eval Info &amp; Rankings.">
      <formula>NOT(ISERROR(SEARCH("Select Distinguished or Excellent for Professional Practice Rating on worksheet titled Eval Info &amp; Rankings.",M124)))</formula>
    </cfRule>
  </conditionalFormatting>
  <conditionalFormatting sqref="M136">
    <cfRule type="containsText" dxfId="2143" priority="1468" operator="containsText" text="Not Applicable">
      <formula>NOT(ISERROR(SEARCH("Not Applicable",M136)))</formula>
    </cfRule>
  </conditionalFormatting>
  <conditionalFormatting sqref="M136">
    <cfRule type="containsText" dxfId="2142" priority="1469" operator="containsText" text="Select Rating">
      <formula>NOT(ISERROR(SEARCH("Select Rating",M136)))</formula>
    </cfRule>
  </conditionalFormatting>
  <conditionalFormatting sqref="M136">
    <cfRule type="containsText" dxfId="2141" priority="1466" operator="containsText" text="Not selected on indicator selection">
      <formula>NOT(ISERROR(SEARCH("Not selected on indicator selection",M136)))</formula>
    </cfRule>
    <cfRule type="containsText" dxfId="2140" priority="1467" operator="containsText" text="Not Applicable">
      <formula>NOT(ISERROR(SEARCH("Not Applicable",M136)))</formula>
    </cfRule>
  </conditionalFormatting>
  <conditionalFormatting sqref="M136">
    <cfRule type="containsText" dxfId="2139" priority="1465" operator="containsText" text="Not Applicable">
      <formula>NOT(ISERROR(SEARCH("Not Applicable",M136)))</formula>
    </cfRule>
  </conditionalFormatting>
  <conditionalFormatting sqref="M136">
    <cfRule type="containsText" dxfId="2138" priority="1464" operator="containsText" text="Not Applicable">
      <formula>NOT(ISERROR(SEARCH("Not Applicable",M136)))</formula>
    </cfRule>
  </conditionalFormatting>
  <conditionalFormatting sqref="M136">
    <cfRule type="containsText" dxfId="2137" priority="1463" operator="containsText" text="Not Applicable">
      <formula>NOT(ISERROR(SEARCH("Not Applicable",M136)))</formula>
    </cfRule>
  </conditionalFormatting>
  <conditionalFormatting sqref="M136">
    <cfRule type="containsText" dxfId="2136" priority="1462" operator="containsText" text="Not Applicable">
      <formula>NOT(ISERROR(SEARCH("Not Applicable",M136)))</formula>
    </cfRule>
  </conditionalFormatting>
  <conditionalFormatting sqref="M136">
    <cfRule type="containsText" dxfId="2135" priority="1461" operator="containsText" text="Not Applicable">
      <formula>NOT(ISERROR(SEARCH("Not Applicable",M136)))</formula>
    </cfRule>
  </conditionalFormatting>
  <conditionalFormatting sqref="M136">
    <cfRule type="containsText" dxfId="2134" priority="1460" operator="containsText" text="Not Applicable">
      <formula>NOT(ISERROR(SEARCH("Not Applicable",M136)))</formula>
    </cfRule>
  </conditionalFormatting>
  <conditionalFormatting sqref="M136">
    <cfRule type="containsText" dxfId="2133" priority="1459" operator="containsText" text="Not Applicable">
      <formula>NOT(ISERROR(SEARCH("Not Applicable",M136)))</formula>
    </cfRule>
  </conditionalFormatting>
  <conditionalFormatting sqref="M136">
    <cfRule type="containsText" dxfId="2132" priority="1458" operator="containsText" text="Not Applicable">
      <formula>NOT(ISERROR(SEARCH("Not Applicable",M136)))</formula>
    </cfRule>
  </conditionalFormatting>
  <conditionalFormatting sqref="M136">
    <cfRule type="containsText" dxfId="2131" priority="1456" operator="containsText" text="Indicator not selected">
      <formula>NOT(ISERROR(SEARCH("Indicator not selected",M136)))</formula>
    </cfRule>
    <cfRule type="containsText" dxfId="2130" priority="1457" operator="containsText" text="Not Applicable">
      <formula>NOT(ISERROR(SEARCH("Not Applicable",M136)))</formula>
    </cfRule>
  </conditionalFormatting>
  <conditionalFormatting sqref="M136">
    <cfRule type="containsText" dxfId="2129" priority="1455" operator="containsText" text="Not Applicable">
      <formula>NOT(ISERROR(SEARCH("Not Applicable",M136)))</formula>
    </cfRule>
  </conditionalFormatting>
  <conditionalFormatting sqref="M136">
    <cfRule type="containsText" dxfId="2128" priority="1453" operator="containsText" text="Not selected on indicator selection">
      <formula>NOT(ISERROR(SEARCH("Not selected on indicator selection",M136)))</formula>
    </cfRule>
    <cfRule type="containsText" dxfId="2127" priority="1454" operator="containsText" text="Not Applicable">
      <formula>NOT(ISERROR(SEARCH("Not Applicable",M136)))</formula>
    </cfRule>
  </conditionalFormatting>
  <conditionalFormatting sqref="M136">
    <cfRule type="containsText" dxfId="2126" priority="1452" operator="containsText" text="Not Applicable">
      <formula>NOT(ISERROR(SEARCH("Not Applicable",M136)))</formula>
    </cfRule>
  </conditionalFormatting>
  <conditionalFormatting sqref="M136">
    <cfRule type="containsText" dxfId="2125" priority="1450" operator="containsText" text="Not selected on indicator selection">
      <formula>NOT(ISERROR(SEARCH("Not selected on indicator selection",M136)))</formula>
    </cfRule>
    <cfRule type="containsText" dxfId="2124" priority="1451" operator="containsText" text="Not Applicable">
      <formula>NOT(ISERROR(SEARCH("Not Applicable",M136)))</formula>
    </cfRule>
  </conditionalFormatting>
  <conditionalFormatting sqref="M136:M138">
    <cfRule type="containsText" dxfId="2123" priority="1448" operator="containsText" text="Select Basic or Needs Improvement for Professional Practice Rating on worksheet titled Eval Info &amp; Rankings.">
      <formula>NOT(ISERROR(SEARCH("Select Basic or Needs Improvement for Professional Practice Rating on worksheet titled Eval Info &amp; Rankings.",M136)))</formula>
    </cfRule>
    <cfRule type="containsText" dxfId="2122" priority="1449" operator="containsText" text="Select Distinguished or Excellent for Professional Practice Rating on worksheet titled Eval Info &amp; Rankings.">
      <formula>NOT(ISERROR(SEARCH("Select Distinguished or Excellent for Professional Practice Rating on worksheet titled Eval Info &amp; Rankings.",M136)))</formula>
    </cfRule>
  </conditionalFormatting>
  <conditionalFormatting sqref="M141">
    <cfRule type="containsText" dxfId="2121" priority="1446" operator="containsText" text="Not Applicable">
      <formula>NOT(ISERROR(SEARCH("Not Applicable",M141)))</formula>
    </cfRule>
  </conditionalFormatting>
  <conditionalFormatting sqref="M141">
    <cfRule type="containsText" dxfId="2120" priority="1447" operator="containsText" text="Select Rating">
      <formula>NOT(ISERROR(SEARCH("Select Rating",M141)))</formula>
    </cfRule>
  </conditionalFormatting>
  <conditionalFormatting sqref="M141">
    <cfRule type="containsText" dxfId="2119" priority="1444" operator="containsText" text="Not selected on indicator selection">
      <formula>NOT(ISERROR(SEARCH("Not selected on indicator selection",M141)))</formula>
    </cfRule>
    <cfRule type="containsText" dxfId="2118" priority="1445" operator="containsText" text="Not Applicable">
      <formula>NOT(ISERROR(SEARCH("Not Applicable",M141)))</formula>
    </cfRule>
  </conditionalFormatting>
  <conditionalFormatting sqref="M141">
    <cfRule type="containsText" dxfId="2117" priority="1443" operator="containsText" text="Not Applicable">
      <formula>NOT(ISERROR(SEARCH("Not Applicable",M141)))</formula>
    </cfRule>
  </conditionalFormatting>
  <conditionalFormatting sqref="M141">
    <cfRule type="containsText" dxfId="2116" priority="1442" operator="containsText" text="Not Applicable">
      <formula>NOT(ISERROR(SEARCH("Not Applicable",M141)))</formula>
    </cfRule>
  </conditionalFormatting>
  <conditionalFormatting sqref="M141">
    <cfRule type="containsText" dxfId="2115" priority="1441" operator="containsText" text="Not Applicable">
      <formula>NOT(ISERROR(SEARCH("Not Applicable",M141)))</formula>
    </cfRule>
  </conditionalFormatting>
  <conditionalFormatting sqref="M141">
    <cfRule type="containsText" dxfId="2114" priority="1440" operator="containsText" text="Not Applicable">
      <formula>NOT(ISERROR(SEARCH("Not Applicable",M141)))</formula>
    </cfRule>
  </conditionalFormatting>
  <conditionalFormatting sqref="M141">
    <cfRule type="containsText" dxfId="2113" priority="1439" operator="containsText" text="Not Applicable">
      <formula>NOT(ISERROR(SEARCH("Not Applicable",M141)))</formula>
    </cfRule>
  </conditionalFormatting>
  <conditionalFormatting sqref="M141">
    <cfRule type="containsText" dxfId="2112" priority="1438" operator="containsText" text="Not Applicable">
      <formula>NOT(ISERROR(SEARCH("Not Applicable",M141)))</formula>
    </cfRule>
  </conditionalFormatting>
  <conditionalFormatting sqref="M141">
    <cfRule type="containsText" dxfId="2111" priority="1437" operator="containsText" text="Not Applicable">
      <formula>NOT(ISERROR(SEARCH("Not Applicable",M141)))</formula>
    </cfRule>
  </conditionalFormatting>
  <conditionalFormatting sqref="M141">
    <cfRule type="containsText" dxfId="2110" priority="1436" operator="containsText" text="Not Applicable">
      <formula>NOT(ISERROR(SEARCH("Not Applicable",M141)))</formula>
    </cfRule>
  </conditionalFormatting>
  <conditionalFormatting sqref="M141">
    <cfRule type="containsText" dxfId="2109" priority="1434" operator="containsText" text="Indicator not selected">
      <formula>NOT(ISERROR(SEARCH("Indicator not selected",M141)))</formula>
    </cfRule>
    <cfRule type="containsText" dxfId="2108" priority="1435" operator="containsText" text="Not Applicable">
      <formula>NOT(ISERROR(SEARCH("Not Applicable",M141)))</formula>
    </cfRule>
  </conditionalFormatting>
  <conditionalFormatting sqref="M141">
    <cfRule type="containsText" dxfId="2107" priority="1433" operator="containsText" text="Not Applicable">
      <formula>NOT(ISERROR(SEARCH("Not Applicable",M141)))</formula>
    </cfRule>
  </conditionalFormatting>
  <conditionalFormatting sqref="M141">
    <cfRule type="containsText" dxfId="2106" priority="1431" operator="containsText" text="Not selected on indicator selection">
      <formula>NOT(ISERROR(SEARCH("Not selected on indicator selection",M141)))</formula>
    </cfRule>
    <cfRule type="containsText" dxfId="2105" priority="1432" operator="containsText" text="Not Applicable">
      <formula>NOT(ISERROR(SEARCH("Not Applicable",M141)))</formula>
    </cfRule>
  </conditionalFormatting>
  <conditionalFormatting sqref="M141">
    <cfRule type="containsText" dxfId="2104" priority="1430" operator="containsText" text="Not Applicable">
      <formula>NOT(ISERROR(SEARCH("Not Applicable",M141)))</formula>
    </cfRule>
  </conditionalFormatting>
  <conditionalFormatting sqref="M141">
    <cfRule type="containsText" dxfId="2103" priority="1428" operator="containsText" text="Not selected on indicator selection">
      <formula>NOT(ISERROR(SEARCH("Not selected on indicator selection",M141)))</formula>
    </cfRule>
    <cfRule type="containsText" dxfId="2102" priority="1429" operator="containsText" text="Not Applicable">
      <formula>NOT(ISERROR(SEARCH("Not Applicable",M141)))</formula>
    </cfRule>
  </conditionalFormatting>
  <conditionalFormatting sqref="M141:M143">
    <cfRule type="containsText" dxfId="2101" priority="1426" operator="containsText" text="Select Basic or Needs Improvement for Professional Practice Rating on worksheet titled Eval Info &amp; Rankings.">
      <formula>NOT(ISERROR(SEARCH("Select Basic or Needs Improvement for Professional Practice Rating on worksheet titled Eval Info &amp; Rankings.",M141)))</formula>
    </cfRule>
    <cfRule type="containsText" dxfId="2100" priority="1427" operator="containsText" text="Select Distinguished or Excellent for Professional Practice Rating on worksheet titled Eval Info &amp; Rankings.">
      <formula>NOT(ISERROR(SEARCH("Select Distinguished or Excellent for Professional Practice Rating on worksheet titled Eval Info &amp; Rankings.",M141)))</formula>
    </cfRule>
  </conditionalFormatting>
  <conditionalFormatting sqref="M146">
    <cfRule type="containsText" dxfId="2099" priority="1424" operator="containsText" text="Not Applicable">
      <formula>NOT(ISERROR(SEARCH("Not Applicable",M146)))</formula>
    </cfRule>
  </conditionalFormatting>
  <conditionalFormatting sqref="M146">
    <cfRule type="containsText" dxfId="2098" priority="1425" operator="containsText" text="Select Rating">
      <formula>NOT(ISERROR(SEARCH("Select Rating",M146)))</formula>
    </cfRule>
  </conditionalFormatting>
  <conditionalFormatting sqref="M146">
    <cfRule type="containsText" dxfId="2097" priority="1422" operator="containsText" text="Not selected on indicator selection">
      <formula>NOT(ISERROR(SEARCH("Not selected on indicator selection",M146)))</formula>
    </cfRule>
    <cfRule type="containsText" dxfId="2096" priority="1423" operator="containsText" text="Not Applicable">
      <formula>NOT(ISERROR(SEARCH("Not Applicable",M146)))</formula>
    </cfRule>
  </conditionalFormatting>
  <conditionalFormatting sqref="M146">
    <cfRule type="containsText" dxfId="2095" priority="1421" operator="containsText" text="Not Applicable">
      <formula>NOT(ISERROR(SEARCH("Not Applicable",M146)))</formula>
    </cfRule>
  </conditionalFormatting>
  <conditionalFormatting sqref="M146">
    <cfRule type="containsText" dxfId="2094" priority="1420" operator="containsText" text="Not Applicable">
      <formula>NOT(ISERROR(SEARCH("Not Applicable",M146)))</formula>
    </cfRule>
  </conditionalFormatting>
  <conditionalFormatting sqref="M146">
    <cfRule type="containsText" dxfId="2093" priority="1419" operator="containsText" text="Not Applicable">
      <formula>NOT(ISERROR(SEARCH("Not Applicable",M146)))</formula>
    </cfRule>
  </conditionalFormatting>
  <conditionalFormatting sqref="M146">
    <cfRule type="containsText" dxfId="2092" priority="1418" operator="containsText" text="Not Applicable">
      <formula>NOT(ISERROR(SEARCH("Not Applicable",M146)))</formula>
    </cfRule>
  </conditionalFormatting>
  <conditionalFormatting sqref="M146">
    <cfRule type="containsText" dxfId="2091" priority="1417" operator="containsText" text="Not Applicable">
      <formula>NOT(ISERROR(SEARCH("Not Applicable",M146)))</formula>
    </cfRule>
  </conditionalFormatting>
  <conditionalFormatting sqref="M146">
    <cfRule type="containsText" dxfId="2090" priority="1416" operator="containsText" text="Not Applicable">
      <formula>NOT(ISERROR(SEARCH("Not Applicable",M146)))</formula>
    </cfRule>
  </conditionalFormatting>
  <conditionalFormatting sqref="M146">
    <cfRule type="containsText" dxfId="2089" priority="1415" operator="containsText" text="Not Applicable">
      <formula>NOT(ISERROR(SEARCH("Not Applicable",M146)))</formula>
    </cfRule>
  </conditionalFormatting>
  <conditionalFormatting sqref="M146">
    <cfRule type="containsText" dxfId="2088" priority="1414" operator="containsText" text="Not Applicable">
      <formula>NOT(ISERROR(SEARCH("Not Applicable",M146)))</formula>
    </cfRule>
  </conditionalFormatting>
  <conditionalFormatting sqref="M146">
    <cfRule type="containsText" dxfId="2087" priority="1412" operator="containsText" text="Indicator not selected">
      <formula>NOT(ISERROR(SEARCH("Indicator not selected",M146)))</formula>
    </cfRule>
    <cfRule type="containsText" dxfId="2086" priority="1413" operator="containsText" text="Not Applicable">
      <formula>NOT(ISERROR(SEARCH("Not Applicable",M146)))</formula>
    </cfRule>
  </conditionalFormatting>
  <conditionalFormatting sqref="M146">
    <cfRule type="containsText" dxfId="2085" priority="1411" operator="containsText" text="Not Applicable">
      <formula>NOT(ISERROR(SEARCH("Not Applicable",M146)))</formula>
    </cfRule>
  </conditionalFormatting>
  <conditionalFormatting sqref="M146">
    <cfRule type="containsText" dxfId="2084" priority="1409" operator="containsText" text="Not selected on indicator selection">
      <formula>NOT(ISERROR(SEARCH("Not selected on indicator selection",M146)))</formula>
    </cfRule>
    <cfRule type="containsText" dxfId="2083" priority="1410" operator="containsText" text="Not Applicable">
      <formula>NOT(ISERROR(SEARCH("Not Applicable",M146)))</formula>
    </cfRule>
  </conditionalFormatting>
  <conditionalFormatting sqref="M146">
    <cfRule type="containsText" dxfId="2082" priority="1408" operator="containsText" text="Not Applicable">
      <formula>NOT(ISERROR(SEARCH("Not Applicable",M146)))</formula>
    </cfRule>
  </conditionalFormatting>
  <conditionalFormatting sqref="M146">
    <cfRule type="containsText" dxfId="2081" priority="1406" operator="containsText" text="Not selected on indicator selection">
      <formula>NOT(ISERROR(SEARCH("Not selected on indicator selection",M146)))</formula>
    </cfRule>
    <cfRule type="containsText" dxfId="2080" priority="1407" operator="containsText" text="Not Applicable">
      <formula>NOT(ISERROR(SEARCH("Not Applicable",M146)))</formula>
    </cfRule>
  </conditionalFormatting>
  <conditionalFormatting sqref="M146:M148">
    <cfRule type="containsText" dxfId="2079" priority="1404" operator="containsText" text="Select Basic or Needs Improvement for Professional Practice Rating on worksheet titled Eval Info &amp; Rankings.">
      <formula>NOT(ISERROR(SEARCH("Select Basic or Needs Improvement for Professional Practice Rating on worksheet titled Eval Info &amp; Rankings.",M146)))</formula>
    </cfRule>
    <cfRule type="containsText" dxfId="2078" priority="1405" operator="containsText" text="Select Distinguished or Excellent for Professional Practice Rating on worksheet titled Eval Info &amp; Rankings.">
      <formula>NOT(ISERROR(SEARCH("Select Distinguished or Excellent for Professional Practice Rating on worksheet titled Eval Info &amp; Rankings.",M146)))</formula>
    </cfRule>
  </conditionalFormatting>
  <conditionalFormatting sqref="M151">
    <cfRule type="containsText" dxfId="2077" priority="1402" operator="containsText" text="Not Applicable">
      <formula>NOT(ISERROR(SEARCH("Not Applicable",M151)))</formula>
    </cfRule>
  </conditionalFormatting>
  <conditionalFormatting sqref="M151">
    <cfRule type="containsText" dxfId="2076" priority="1403" operator="containsText" text="Select Rating">
      <formula>NOT(ISERROR(SEARCH("Select Rating",M151)))</formula>
    </cfRule>
  </conditionalFormatting>
  <conditionalFormatting sqref="M151">
    <cfRule type="containsText" dxfId="2075" priority="1400" operator="containsText" text="Not selected on indicator selection">
      <formula>NOT(ISERROR(SEARCH("Not selected on indicator selection",M151)))</formula>
    </cfRule>
    <cfRule type="containsText" dxfId="2074" priority="1401" operator="containsText" text="Not Applicable">
      <formula>NOT(ISERROR(SEARCH("Not Applicable",M151)))</formula>
    </cfRule>
  </conditionalFormatting>
  <conditionalFormatting sqref="M151">
    <cfRule type="containsText" dxfId="2073" priority="1399" operator="containsText" text="Not Applicable">
      <formula>NOT(ISERROR(SEARCH("Not Applicable",M151)))</formula>
    </cfRule>
  </conditionalFormatting>
  <conditionalFormatting sqref="M151">
    <cfRule type="containsText" dxfId="2072" priority="1398" operator="containsText" text="Not Applicable">
      <formula>NOT(ISERROR(SEARCH("Not Applicable",M151)))</formula>
    </cfRule>
  </conditionalFormatting>
  <conditionalFormatting sqref="M151">
    <cfRule type="containsText" dxfId="2071" priority="1397" operator="containsText" text="Not Applicable">
      <formula>NOT(ISERROR(SEARCH("Not Applicable",M151)))</formula>
    </cfRule>
  </conditionalFormatting>
  <conditionalFormatting sqref="M151">
    <cfRule type="containsText" dxfId="2070" priority="1396" operator="containsText" text="Not Applicable">
      <formula>NOT(ISERROR(SEARCH("Not Applicable",M151)))</formula>
    </cfRule>
  </conditionalFormatting>
  <conditionalFormatting sqref="M151">
    <cfRule type="containsText" dxfId="2069" priority="1395" operator="containsText" text="Not Applicable">
      <formula>NOT(ISERROR(SEARCH("Not Applicable",M151)))</formula>
    </cfRule>
  </conditionalFormatting>
  <conditionalFormatting sqref="M151">
    <cfRule type="containsText" dxfId="2068" priority="1394" operator="containsText" text="Not Applicable">
      <formula>NOT(ISERROR(SEARCH("Not Applicable",M151)))</formula>
    </cfRule>
  </conditionalFormatting>
  <conditionalFormatting sqref="M151">
    <cfRule type="containsText" dxfId="2067" priority="1393" operator="containsText" text="Not Applicable">
      <formula>NOT(ISERROR(SEARCH("Not Applicable",M151)))</formula>
    </cfRule>
  </conditionalFormatting>
  <conditionalFormatting sqref="M151">
    <cfRule type="containsText" dxfId="2066" priority="1392" operator="containsText" text="Not Applicable">
      <formula>NOT(ISERROR(SEARCH("Not Applicable",M151)))</formula>
    </cfRule>
  </conditionalFormatting>
  <conditionalFormatting sqref="M151">
    <cfRule type="containsText" dxfId="2065" priority="1390" operator="containsText" text="Indicator not selected">
      <formula>NOT(ISERROR(SEARCH("Indicator not selected",M151)))</formula>
    </cfRule>
    <cfRule type="containsText" dxfId="2064" priority="1391" operator="containsText" text="Not Applicable">
      <formula>NOT(ISERROR(SEARCH("Not Applicable",M151)))</formula>
    </cfRule>
  </conditionalFormatting>
  <conditionalFormatting sqref="M151">
    <cfRule type="containsText" dxfId="2063" priority="1389" operator="containsText" text="Not Applicable">
      <formula>NOT(ISERROR(SEARCH("Not Applicable",M151)))</formula>
    </cfRule>
  </conditionalFormatting>
  <conditionalFormatting sqref="M151">
    <cfRule type="containsText" dxfId="2062" priority="1387" operator="containsText" text="Not selected on indicator selection">
      <formula>NOT(ISERROR(SEARCH("Not selected on indicator selection",M151)))</formula>
    </cfRule>
    <cfRule type="containsText" dxfId="2061" priority="1388" operator="containsText" text="Not Applicable">
      <formula>NOT(ISERROR(SEARCH("Not Applicable",M151)))</formula>
    </cfRule>
  </conditionalFormatting>
  <conditionalFormatting sqref="M151">
    <cfRule type="containsText" dxfId="2060" priority="1386" operator="containsText" text="Not Applicable">
      <formula>NOT(ISERROR(SEARCH("Not Applicable",M151)))</formula>
    </cfRule>
  </conditionalFormatting>
  <conditionalFormatting sqref="M151">
    <cfRule type="containsText" dxfId="2059" priority="1384" operator="containsText" text="Not selected on indicator selection">
      <formula>NOT(ISERROR(SEARCH("Not selected on indicator selection",M151)))</formula>
    </cfRule>
    <cfRule type="containsText" dxfId="2058" priority="1385" operator="containsText" text="Not Applicable">
      <formula>NOT(ISERROR(SEARCH("Not Applicable",M151)))</formula>
    </cfRule>
  </conditionalFormatting>
  <conditionalFormatting sqref="M151:M153">
    <cfRule type="containsText" dxfId="2057" priority="1382" operator="containsText" text="Select Basic or Needs Improvement for Professional Practice Rating on worksheet titled Eval Info &amp; Rankings.">
      <formula>NOT(ISERROR(SEARCH("Select Basic or Needs Improvement for Professional Practice Rating on worksheet titled Eval Info &amp; Rankings.",M151)))</formula>
    </cfRule>
    <cfRule type="containsText" dxfId="2056" priority="1383" operator="containsText" text="Select Distinguished or Excellent for Professional Practice Rating on worksheet titled Eval Info &amp; Rankings.">
      <formula>NOT(ISERROR(SEARCH("Select Distinguished or Excellent for Professional Practice Rating on worksheet titled Eval Info &amp; Rankings.",M151)))</formula>
    </cfRule>
  </conditionalFormatting>
  <conditionalFormatting sqref="M156">
    <cfRule type="containsText" dxfId="2055" priority="1380" operator="containsText" text="Not Applicable">
      <formula>NOT(ISERROR(SEARCH("Not Applicable",M156)))</formula>
    </cfRule>
  </conditionalFormatting>
  <conditionalFormatting sqref="M156">
    <cfRule type="containsText" dxfId="2054" priority="1381" operator="containsText" text="Select Rating">
      <formula>NOT(ISERROR(SEARCH("Select Rating",M156)))</formula>
    </cfRule>
  </conditionalFormatting>
  <conditionalFormatting sqref="M156">
    <cfRule type="containsText" dxfId="2053" priority="1378" operator="containsText" text="Not selected on indicator selection">
      <formula>NOT(ISERROR(SEARCH("Not selected on indicator selection",M156)))</formula>
    </cfRule>
    <cfRule type="containsText" dxfId="2052" priority="1379" operator="containsText" text="Not Applicable">
      <formula>NOT(ISERROR(SEARCH("Not Applicable",M156)))</formula>
    </cfRule>
  </conditionalFormatting>
  <conditionalFormatting sqref="M156">
    <cfRule type="containsText" dxfId="2051" priority="1377" operator="containsText" text="Not Applicable">
      <formula>NOT(ISERROR(SEARCH("Not Applicable",M156)))</formula>
    </cfRule>
  </conditionalFormatting>
  <conditionalFormatting sqref="M156">
    <cfRule type="containsText" dxfId="2050" priority="1376" operator="containsText" text="Not Applicable">
      <formula>NOT(ISERROR(SEARCH("Not Applicable",M156)))</formula>
    </cfRule>
  </conditionalFormatting>
  <conditionalFormatting sqref="M156">
    <cfRule type="containsText" dxfId="2049" priority="1375" operator="containsText" text="Not Applicable">
      <formula>NOT(ISERROR(SEARCH("Not Applicable",M156)))</formula>
    </cfRule>
  </conditionalFormatting>
  <conditionalFormatting sqref="M156">
    <cfRule type="containsText" dxfId="2048" priority="1374" operator="containsText" text="Not Applicable">
      <formula>NOT(ISERROR(SEARCH("Not Applicable",M156)))</formula>
    </cfRule>
  </conditionalFormatting>
  <conditionalFormatting sqref="M156">
    <cfRule type="containsText" dxfId="2047" priority="1373" operator="containsText" text="Not Applicable">
      <formula>NOT(ISERROR(SEARCH("Not Applicable",M156)))</formula>
    </cfRule>
  </conditionalFormatting>
  <conditionalFormatting sqref="M156">
    <cfRule type="containsText" dxfId="2046" priority="1372" operator="containsText" text="Not Applicable">
      <formula>NOT(ISERROR(SEARCH("Not Applicable",M156)))</formula>
    </cfRule>
  </conditionalFormatting>
  <conditionalFormatting sqref="M156">
    <cfRule type="containsText" dxfId="2045" priority="1371" operator="containsText" text="Not Applicable">
      <formula>NOT(ISERROR(SEARCH("Not Applicable",M156)))</formula>
    </cfRule>
  </conditionalFormatting>
  <conditionalFormatting sqref="M156">
    <cfRule type="containsText" dxfId="2044" priority="1370" operator="containsText" text="Not Applicable">
      <formula>NOT(ISERROR(SEARCH("Not Applicable",M156)))</formula>
    </cfRule>
  </conditionalFormatting>
  <conditionalFormatting sqref="M156">
    <cfRule type="containsText" dxfId="2043" priority="1368" operator="containsText" text="Indicator not selected">
      <formula>NOT(ISERROR(SEARCH("Indicator not selected",M156)))</formula>
    </cfRule>
    <cfRule type="containsText" dxfId="2042" priority="1369" operator="containsText" text="Not Applicable">
      <formula>NOT(ISERROR(SEARCH("Not Applicable",M156)))</formula>
    </cfRule>
  </conditionalFormatting>
  <conditionalFormatting sqref="M156">
    <cfRule type="containsText" dxfId="2041" priority="1367" operator="containsText" text="Not Applicable">
      <formula>NOT(ISERROR(SEARCH("Not Applicable",M156)))</formula>
    </cfRule>
  </conditionalFormatting>
  <conditionalFormatting sqref="M156">
    <cfRule type="containsText" dxfId="2040" priority="1365" operator="containsText" text="Not selected on indicator selection">
      <formula>NOT(ISERROR(SEARCH("Not selected on indicator selection",M156)))</formula>
    </cfRule>
    <cfRule type="containsText" dxfId="2039" priority="1366" operator="containsText" text="Not Applicable">
      <formula>NOT(ISERROR(SEARCH("Not Applicable",M156)))</formula>
    </cfRule>
  </conditionalFormatting>
  <conditionalFormatting sqref="M156">
    <cfRule type="containsText" dxfId="2038" priority="1364" operator="containsText" text="Not Applicable">
      <formula>NOT(ISERROR(SEARCH("Not Applicable",M156)))</formula>
    </cfRule>
  </conditionalFormatting>
  <conditionalFormatting sqref="M156">
    <cfRule type="containsText" dxfId="2037" priority="1362" operator="containsText" text="Not selected on indicator selection">
      <formula>NOT(ISERROR(SEARCH("Not selected on indicator selection",M156)))</formula>
    </cfRule>
    <cfRule type="containsText" dxfId="2036" priority="1363" operator="containsText" text="Not Applicable">
      <formula>NOT(ISERROR(SEARCH("Not Applicable",M156)))</formula>
    </cfRule>
  </conditionalFormatting>
  <conditionalFormatting sqref="M156:M158">
    <cfRule type="containsText" dxfId="2035" priority="1360" operator="containsText" text="Select Basic or Needs Improvement for Professional Practice Rating on worksheet titled Eval Info &amp; Rankings.">
      <formula>NOT(ISERROR(SEARCH("Select Basic or Needs Improvement for Professional Practice Rating on worksheet titled Eval Info &amp; Rankings.",M156)))</formula>
    </cfRule>
    <cfRule type="containsText" dxfId="2034" priority="1361" operator="containsText" text="Select Distinguished or Excellent for Professional Practice Rating on worksheet titled Eval Info &amp; Rankings.">
      <formula>NOT(ISERROR(SEARCH("Select Distinguished or Excellent for Professional Practice Rating on worksheet titled Eval Info &amp; Rankings.",M156)))</formula>
    </cfRule>
  </conditionalFormatting>
  <conditionalFormatting sqref="M161">
    <cfRule type="containsText" dxfId="2033" priority="1358" operator="containsText" text="Not Applicable">
      <formula>NOT(ISERROR(SEARCH("Not Applicable",M161)))</formula>
    </cfRule>
  </conditionalFormatting>
  <conditionalFormatting sqref="M161">
    <cfRule type="containsText" dxfId="2032" priority="1359" operator="containsText" text="Select Rating">
      <formula>NOT(ISERROR(SEARCH("Select Rating",M161)))</formula>
    </cfRule>
  </conditionalFormatting>
  <conditionalFormatting sqref="M161">
    <cfRule type="containsText" dxfId="2031" priority="1356" operator="containsText" text="Not selected on indicator selection">
      <formula>NOT(ISERROR(SEARCH("Not selected on indicator selection",M161)))</formula>
    </cfRule>
    <cfRule type="containsText" dxfId="2030" priority="1357" operator="containsText" text="Not Applicable">
      <formula>NOT(ISERROR(SEARCH("Not Applicable",M161)))</formula>
    </cfRule>
  </conditionalFormatting>
  <conditionalFormatting sqref="M161">
    <cfRule type="containsText" dxfId="2029" priority="1355" operator="containsText" text="Not Applicable">
      <formula>NOT(ISERROR(SEARCH("Not Applicable",M161)))</formula>
    </cfRule>
  </conditionalFormatting>
  <conditionalFormatting sqref="M161">
    <cfRule type="containsText" dxfId="2028" priority="1354" operator="containsText" text="Not Applicable">
      <formula>NOT(ISERROR(SEARCH("Not Applicable",M161)))</formula>
    </cfRule>
  </conditionalFormatting>
  <conditionalFormatting sqref="M161">
    <cfRule type="containsText" dxfId="2027" priority="1353" operator="containsText" text="Not Applicable">
      <formula>NOT(ISERROR(SEARCH("Not Applicable",M161)))</formula>
    </cfRule>
  </conditionalFormatting>
  <conditionalFormatting sqref="M161">
    <cfRule type="containsText" dxfId="2026" priority="1352" operator="containsText" text="Not Applicable">
      <formula>NOT(ISERROR(SEARCH("Not Applicable",M161)))</formula>
    </cfRule>
  </conditionalFormatting>
  <conditionalFormatting sqref="M161">
    <cfRule type="containsText" dxfId="2025" priority="1351" operator="containsText" text="Not Applicable">
      <formula>NOT(ISERROR(SEARCH("Not Applicable",M161)))</formula>
    </cfRule>
  </conditionalFormatting>
  <conditionalFormatting sqref="M161">
    <cfRule type="containsText" dxfId="2024" priority="1350" operator="containsText" text="Not Applicable">
      <formula>NOT(ISERROR(SEARCH("Not Applicable",M161)))</formula>
    </cfRule>
  </conditionalFormatting>
  <conditionalFormatting sqref="M161">
    <cfRule type="containsText" dxfId="2023" priority="1349" operator="containsText" text="Not Applicable">
      <formula>NOT(ISERROR(SEARCH("Not Applicable",M161)))</formula>
    </cfRule>
  </conditionalFormatting>
  <conditionalFormatting sqref="M161">
    <cfRule type="containsText" dxfId="2022" priority="1348" operator="containsText" text="Not Applicable">
      <formula>NOT(ISERROR(SEARCH("Not Applicable",M161)))</formula>
    </cfRule>
  </conditionalFormatting>
  <conditionalFormatting sqref="M161">
    <cfRule type="containsText" dxfId="2021" priority="1346" operator="containsText" text="Indicator not selected">
      <formula>NOT(ISERROR(SEARCH("Indicator not selected",M161)))</formula>
    </cfRule>
    <cfRule type="containsText" dxfId="2020" priority="1347" operator="containsText" text="Not Applicable">
      <formula>NOT(ISERROR(SEARCH("Not Applicable",M161)))</formula>
    </cfRule>
  </conditionalFormatting>
  <conditionalFormatting sqref="M161">
    <cfRule type="containsText" dxfId="2019" priority="1345" operator="containsText" text="Not Applicable">
      <formula>NOT(ISERROR(SEARCH("Not Applicable",M161)))</formula>
    </cfRule>
  </conditionalFormatting>
  <conditionalFormatting sqref="M161">
    <cfRule type="containsText" dxfId="2018" priority="1343" operator="containsText" text="Not selected on indicator selection">
      <formula>NOT(ISERROR(SEARCH("Not selected on indicator selection",M161)))</formula>
    </cfRule>
    <cfRule type="containsText" dxfId="2017" priority="1344" operator="containsText" text="Not Applicable">
      <formula>NOT(ISERROR(SEARCH("Not Applicable",M161)))</formula>
    </cfRule>
  </conditionalFormatting>
  <conditionalFormatting sqref="M161">
    <cfRule type="containsText" dxfId="2016" priority="1342" operator="containsText" text="Not Applicable">
      <formula>NOT(ISERROR(SEARCH("Not Applicable",M161)))</formula>
    </cfRule>
  </conditionalFormatting>
  <conditionalFormatting sqref="M161">
    <cfRule type="containsText" dxfId="2015" priority="1340" operator="containsText" text="Not selected on indicator selection">
      <formula>NOT(ISERROR(SEARCH("Not selected on indicator selection",M161)))</formula>
    </cfRule>
    <cfRule type="containsText" dxfId="2014" priority="1341" operator="containsText" text="Not Applicable">
      <formula>NOT(ISERROR(SEARCH("Not Applicable",M161)))</formula>
    </cfRule>
  </conditionalFormatting>
  <conditionalFormatting sqref="M161:M163">
    <cfRule type="containsText" dxfId="2013" priority="1338" operator="containsText" text="Select Basic or Needs Improvement for Professional Practice Rating on worksheet titled Eval Info &amp; Rankings.">
      <formula>NOT(ISERROR(SEARCH("Select Basic or Needs Improvement for Professional Practice Rating on worksheet titled Eval Info &amp; Rankings.",M161)))</formula>
    </cfRule>
    <cfRule type="containsText" dxfId="2012" priority="1339" operator="containsText" text="Select Distinguished or Excellent for Professional Practice Rating on worksheet titled Eval Info &amp; Rankings.">
      <formula>NOT(ISERROR(SEARCH("Select Distinguished or Excellent for Professional Practice Rating on worksheet titled Eval Info &amp; Rankings.",M161)))</formula>
    </cfRule>
  </conditionalFormatting>
  <conditionalFormatting sqref="M166">
    <cfRule type="containsText" dxfId="2011" priority="1336" operator="containsText" text="Not Applicable">
      <formula>NOT(ISERROR(SEARCH("Not Applicable",M166)))</formula>
    </cfRule>
  </conditionalFormatting>
  <conditionalFormatting sqref="M166">
    <cfRule type="containsText" dxfId="2010" priority="1337" operator="containsText" text="Select Rating">
      <formula>NOT(ISERROR(SEARCH("Select Rating",M166)))</formula>
    </cfRule>
  </conditionalFormatting>
  <conditionalFormatting sqref="M166">
    <cfRule type="containsText" dxfId="2009" priority="1334" operator="containsText" text="Not selected on indicator selection">
      <formula>NOT(ISERROR(SEARCH("Not selected on indicator selection",M166)))</formula>
    </cfRule>
    <cfRule type="containsText" dxfId="2008" priority="1335" operator="containsText" text="Not Applicable">
      <formula>NOT(ISERROR(SEARCH("Not Applicable",M166)))</formula>
    </cfRule>
  </conditionalFormatting>
  <conditionalFormatting sqref="M166">
    <cfRule type="containsText" dxfId="2007" priority="1333" operator="containsText" text="Not Applicable">
      <formula>NOT(ISERROR(SEARCH("Not Applicable",M166)))</formula>
    </cfRule>
  </conditionalFormatting>
  <conditionalFormatting sqref="M166">
    <cfRule type="containsText" dxfId="2006" priority="1332" operator="containsText" text="Not Applicable">
      <formula>NOT(ISERROR(SEARCH("Not Applicable",M166)))</formula>
    </cfRule>
  </conditionalFormatting>
  <conditionalFormatting sqref="M166">
    <cfRule type="containsText" dxfId="2005" priority="1331" operator="containsText" text="Not Applicable">
      <formula>NOT(ISERROR(SEARCH("Not Applicable",M166)))</formula>
    </cfRule>
  </conditionalFormatting>
  <conditionalFormatting sqref="M166">
    <cfRule type="containsText" dxfId="2004" priority="1330" operator="containsText" text="Not Applicable">
      <formula>NOT(ISERROR(SEARCH("Not Applicable",M166)))</formula>
    </cfRule>
  </conditionalFormatting>
  <conditionalFormatting sqref="M166">
    <cfRule type="containsText" dxfId="2003" priority="1329" operator="containsText" text="Not Applicable">
      <formula>NOT(ISERROR(SEARCH("Not Applicable",M166)))</formula>
    </cfRule>
  </conditionalFormatting>
  <conditionalFormatting sqref="M166">
    <cfRule type="containsText" dxfId="2002" priority="1328" operator="containsText" text="Not Applicable">
      <formula>NOT(ISERROR(SEARCH("Not Applicable",M166)))</formula>
    </cfRule>
  </conditionalFormatting>
  <conditionalFormatting sqref="M166">
    <cfRule type="containsText" dxfId="2001" priority="1327" operator="containsText" text="Not Applicable">
      <formula>NOT(ISERROR(SEARCH("Not Applicable",M166)))</formula>
    </cfRule>
  </conditionalFormatting>
  <conditionalFormatting sqref="M166">
    <cfRule type="containsText" dxfId="2000" priority="1326" operator="containsText" text="Not Applicable">
      <formula>NOT(ISERROR(SEARCH("Not Applicable",M166)))</formula>
    </cfRule>
  </conditionalFormatting>
  <conditionalFormatting sqref="M166">
    <cfRule type="containsText" dxfId="1999" priority="1324" operator="containsText" text="Indicator not selected">
      <formula>NOT(ISERROR(SEARCH("Indicator not selected",M166)))</formula>
    </cfRule>
    <cfRule type="containsText" dxfId="1998" priority="1325" operator="containsText" text="Not Applicable">
      <formula>NOT(ISERROR(SEARCH("Not Applicable",M166)))</formula>
    </cfRule>
  </conditionalFormatting>
  <conditionalFormatting sqref="M166">
    <cfRule type="containsText" dxfId="1997" priority="1323" operator="containsText" text="Not Applicable">
      <formula>NOT(ISERROR(SEARCH("Not Applicable",M166)))</formula>
    </cfRule>
  </conditionalFormatting>
  <conditionalFormatting sqref="M166">
    <cfRule type="containsText" dxfId="1996" priority="1321" operator="containsText" text="Not selected on indicator selection">
      <formula>NOT(ISERROR(SEARCH("Not selected on indicator selection",M166)))</formula>
    </cfRule>
    <cfRule type="containsText" dxfId="1995" priority="1322" operator="containsText" text="Not Applicable">
      <formula>NOT(ISERROR(SEARCH("Not Applicable",M166)))</formula>
    </cfRule>
  </conditionalFormatting>
  <conditionalFormatting sqref="M166">
    <cfRule type="containsText" dxfId="1994" priority="1320" operator="containsText" text="Not Applicable">
      <formula>NOT(ISERROR(SEARCH("Not Applicable",M166)))</formula>
    </cfRule>
  </conditionalFormatting>
  <conditionalFormatting sqref="M166">
    <cfRule type="containsText" dxfId="1993" priority="1318" operator="containsText" text="Not selected on indicator selection">
      <formula>NOT(ISERROR(SEARCH("Not selected on indicator selection",M166)))</formula>
    </cfRule>
    <cfRule type="containsText" dxfId="1992" priority="1319" operator="containsText" text="Not Applicable">
      <formula>NOT(ISERROR(SEARCH("Not Applicable",M166)))</formula>
    </cfRule>
  </conditionalFormatting>
  <conditionalFormatting sqref="M166:M168">
    <cfRule type="containsText" dxfId="1991" priority="1316" operator="containsText" text="Select Basic or Needs Improvement for Professional Practice Rating on worksheet titled Eval Info &amp; Rankings.">
      <formula>NOT(ISERROR(SEARCH("Select Basic or Needs Improvement for Professional Practice Rating on worksheet titled Eval Info &amp; Rankings.",M166)))</formula>
    </cfRule>
    <cfRule type="containsText" dxfId="1990" priority="1317" operator="containsText" text="Select Distinguished or Excellent for Professional Practice Rating on worksheet titled Eval Info &amp; Rankings.">
      <formula>NOT(ISERROR(SEARCH("Select Distinguished or Excellent for Professional Practice Rating on worksheet titled Eval Info &amp; Rankings.",M166)))</formula>
    </cfRule>
  </conditionalFormatting>
  <conditionalFormatting sqref="M178">
    <cfRule type="containsText" dxfId="1989" priority="1314" operator="containsText" text="Not Applicable">
      <formula>NOT(ISERROR(SEARCH("Not Applicable",M178)))</formula>
    </cfRule>
  </conditionalFormatting>
  <conditionalFormatting sqref="M178">
    <cfRule type="containsText" dxfId="1988" priority="1315" operator="containsText" text="Select Rating">
      <formula>NOT(ISERROR(SEARCH("Select Rating",M178)))</formula>
    </cfRule>
  </conditionalFormatting>
  <conditionalFormatting sqref="M178">
    <cfRule type="containsText" dxfId="1987" priority="1312" operator="containsText" text="Not selected on indicator selection">
      <formula>NOT(ISERROR(SEARCH("Not selected on indicator selection",M178)))</formula>
    </cfRule>
    <cfRule type="containsText" dxfId="1986" priority="1313" operator="containsText" text="Not Applicable">
      <formula>NOT(ISERROR(SEARCH("Not Applicable",M178)))</formula>
    </cfRule>
  </conditionalFormatting>
  <conditionalFormatting sqref="M178">
    <cfRule type="containsText" dxfId="1985" priority="1311" operator="containsText" text="Not Applicable">
      <formula>NOT(ISERROR(SEARCH("Not Applicable",M178)))</formula>
    </cfRule>
  </conditionalFormatting>
  <conditionalFormatting sqref="M178">
    <cfRule type="containsText" dxfId="1984" priority="1310" operator="containsText" text="Not Applicable">
      <formula>NOT(ISERROR(SEARCH("Not Applicable",M178)))</formula>
    </cfRule>
  </conditionalFormatting>
  <conditionalFormatting sqref="M178">
    <cfRule type="containsText" dxfId="1983" priority="1309" operator="containsText" text="Not Applicable">
      <formula>NOT(ISERROR(SEARCH("Not Applicable",M178)))</formula>
    </cfRule>
  </conditionalFormatting>
  <conditionalFormatting sqref="M178">
    <cfRule type="containsText" dxfId="1982" priority="1308" operator="containsText" text="Not Applicable">
      <formula>NOT(ISERROR(SEARCH("Not Applicable",M178)))</formula>
    </cfRule>
  </conditionalFormatting>
  <conditionalFormatting sqref="M178">
    <cfRule type="containsText" dxfId="1981" priority="1307" operator="containsText" text="Not Applicable">
      <formula>NOT(ISERROR(SEARCH("Not Applicable",M178)))</formula>
    </cfRule>
  </conditionalFormatting>
  <conditionalFormatting sqref="M178">
    <cfRule type="containsText" dxfId="1980" priority="1306" operator="containsText" text="Not Applicable">
      <formula>NOT(ISERROR(SEARCH("Not Applicable",M178)))</formula>
    </cfRule>
  </conditionalFormatting>
  <conditionalFormatting sqref="M178">
    <cfRule type="containsText" dxfId="1979" priority="1305" operator="containsText" text="Not Applicable">
      <formula>NOT(ISERROR(SEARCH("Not Applicable",M178)))</formula>
    </cfRule>
  </conditionalFormatting>
  <conditionalFormatting sqref="M178">
    <cfRule type="containsText" dxfId="1978" priority="1304" operator="containsText" text="Not Applicable">
      <formula>NOT(ISERROR(SEARCH("Not Applicable",M178)))</formula>
    </cfRule>
  </conditionalFormatting>
  <conditionalFormatting sqref="M178">
    <cfRule type="containsText" dxfId="1977" priority="1302" operator="containsText" text="Indicator not selected">
      <formula>NOT(ISERROR(SEARCH("Indicator not selected",M178)))</formula>
    </cfRule>
    <cfRule type="containsText" dxfId="1976" priority="1303" operator="containsText" text="Not Applicable">
      <formula>NOT(ISERROR(SEARCH("Not Applicable",M178)))</formula>
    </cfRule>
  </conditionalFormatting>
  <conditionalFormatting sqref="M178">
    <cfRule type="containsText" dxfId="1975" priority="1301" operator="containsText" text="Not Applicable">
      <formula>NOT(ISERROR(SEARCH("Not Applicable",M178)))</formula>
    </cfRule>
  </conditionalFormatting>
  <conditionalFormatting sqref="M178">
    <cfRule type="containsText" dxfId="1974" priority="1299" operator="containsText" text="Not selected on indicator selection">
      <formula>NOT(ISERROR(SEARCH("Not selected on indicator selection",M178)))</formula>
    </cfRule>
    <cfRule type="containsText" dxfId="1973" priority="1300" operator="containsText" text="Not Applicable">
      <formula>NOT(ISERROR(SEARCH("Not Applicable",M178)))</formula>
    </cfRule>
  </conditionalFormatting>
  <conditionalFormatting sqref="M178">
    <cfRule type="containsText" dxfId="1972" priority="1298" operator="containsText" text="Not Applicable">
      <formula>NOT(ISERROR(SEARCH("Not Applicable",M178)))</formula>
    </cfRule>
  </conditionalFormatting>
  <conditionalFormatting sqref="M178">
    <cfRule type="containsText" dxfId="1971" priority="1296" operator="containsText" text="Not selected on indicator selection">
      <formula>NOT(ISERROR(SEARCH("Not selected on indicator selection",M178)))</formula>
    </cfRule>
    <cfRule type="containsText" dxfId="1970" priority="1297" operator="containsText" text="Not Applicable">
      <formula>NOT(ISERROR(SEARCH("Not Applicable",M178)))</formula>
    </cfRule>
  </conditionalFormatting>
  <conditionalFormatting sqref="M178:M180">
    <cfRule type="containsText" dxfId="1969" priority="1294" operator="containsText" text="Select Basic or Needs Improvement for Professional Practice Rating on worksheet titled Eval Info &amp; Rankings.">
      <formula>NOT(ISERROR(SEARCH("Select Basic or Needs Improvement for Professional Practice Rating on worksheet titled Eval Info &amp; Rankings.",M178)))</formula>
    </cfRule>
    <cfRule type="containsText" dxfId="1968" priority="1295" operator="containsText" text="Select Distinguished or Excellent for Professional Practice Rating on worksheet titled Eval Info &amp; Rankings.">
      <formula>NOT(ISERROR(SEARCH("Select Distinguished or Excellent for Professional Practice Rating on worksheet titled Eval Info &amp; Rankings.",M178)))</formula>
    </cfRule>
  </conditionalFormatting>
  <conditionalFormatting sqref="M183">
    <cfRule type="containsText" dxfId="1967" priority="1292" operator="containsText" text="Not Applicable">
      <formula>NOT(ISERROR(SEARCH("Not Applicable",M183)))</formula>
    </cfRule>
  </conditionalFormatting>
  <conditionalFormatting sqref="M183">
    <cfRule type="containsText" dxfId="1966" priority="1293" operator="containsText" text="Select Rating">
      <formula>NOT(ISERROR(SEARCH("Select Rating",M183)))</formula>
    </cfRule>
  </conditionalFormatting>
  <conditionalFormatting sqref="M183">
    <cfRule type="containsText" dxfId="1965" priority="1290" operator="containsText" text="Not selected on indicator selection">
      <formula>NOT(ISERROR(SEARCH("Not selected on indicator selection",M183)))</formula>
    </cfRule>
    <cfRule type="containsText" dxfId="1964" priority="1291" operator="containsText" text="Not Applicable">
      <formula>NOT(ISERROR(SEARCH("Not Applicable",M183)))</formula>
    </cfRule>
  </conditionalFormatting>
  <conditionalFormatting sqref="M183">
    <cfRule type="containsText" dxfId="1963" priority="1289" operator="containsText" text="Not Applicable">
      <formula>NOT(ISERROR(SEARCH("Not Applicable",M183)))</formula>
    </cfRule>
  </conditionalFormatting>
  <conditionalFormatting sqref="M183">
    <cfRule type="containsText" dxfId="1962" priority="1288" operator="containsText" text="Not Applicable">
      <formula>NOT(ISERROR(SEARCH("Not Applicable",M183)))</formula>
    </cfRule>
  </conditionalFormatting>
  <conditionalFormatting sqref="M183">
    <cfRule type="containsText" dxfId="1961" priority="1287" operator="containsText" text="Not Applicable">
      <formula>NOT(ISERROR(SEARCH("Not Applicable",M183)))</formula>
    </cfRule>
  </conditionalFormatting>
  <conditionalFormatting sqref="M183">
    <cfRule type="containsText" dxfId="1960" priority="1286" operator="containsText" text="Not Applicable">
      <formula>NOT(ISERROR(SEARCH("Not Applicable",M183)))</formula>
    </cfRule>
  </conditionalFormatting>
  <conditionalFormatting sqref="M183">
    <cfRule type="containsText" dxfId="1959" priority="1285" operator="containsText" text="Not Applicable">
      <formula>NOT(ISERROR(SEARCH("Not Applicable",M183)))</formula>
    </cfRule>
  </conditionalFormatting>
  <conditionalFormatting sqref="M183">
    <cfRule type="containsText" dxfId="1958" priority="1284" operator="containsText" text="Not Applicable">
      <formula>NOT(ISERROR(SEARCH("Not Applicable",M183)))</formula>
    </cfRule>
  </conditionalFormatting>
  <conditionalFormatting sqref="M183">
    <cfRule type="containsText" dxfId="1957" priority="1283" operator="containsText" text="Not Applicable">
      <formula>NOT(ISERROR(SEARCH("Not Applicable",M183)))</formula>
    </cfRule>
  </conditionalFormatting>
  <conditionalFormatting sqref="M183">
    <cfRule type="containsText" dxfId="1956" priority="1282" operator="containsText" text="Not Applicable">
      <formula>NOT(ISERROR(SEARCH("Not Applicable",M183)))</formula>
    </cfRule>
  </conditionalFormatting>
  <conditionalFormatting sqref="M183">
    <cfRule type="containsText" dxfId="1955" priority="1280" operator="containsText" text="Indicator not selected">
      <formula>NOT(ISERROR(SEARCH("Indicator not selected",M183)))</formula>
    </cfRule>
    <cfRule type="containsText" dxfId="1954" priority="1281" operator="containsText" text="Not Applicable">
      <formula>NOT(ISERROR(SEARCH("Not Applicable",M183)))</formula>
    </cfRule>
  </conditionalFormatting>
  <conditionalFormatting sqref="M183">
    <cfRule type="containsText" dxfId="1953" priority="1279" operator="containsText" text="Not Applicable">
      <formula>NOT(ISERROR(SEARCH("Not Applicable",M183)))</formula>
    </cfRule>
  </conditionalFormatting>
  <conditionalFormatting sqref="M183">
    <cfRule type="containsText" dxfId="1952" priority="1277" operator="containsText" text="Not selected on indicator selection">
      <formula>NOT(ISERROR(SEARCH("Not selected on indicator selection",M183)))</formula>
    </cfRule>
    <cfRule type="containsText" dxfId="1951" priority="1278" operator="containsText" text="Not Applicable">
      <formula>NOT(ISERROR(SEARCH("Not Applicable",M183)))</formula>
    </cfRule>
  </conditionalFormatting>
  <conditionalFormatting sqref="M183">
    <cfRule type="containsText" dxfId="1950" priority="1276" operator="containsText" text="Not Applicable">
      <formula>NOT(ISERROR(SEARCH("Not Applicable",M183)))</formula>
    </cfRule>
  </conditionalFormatting>
  <conditionalFormatting sqref="M183">
    <cfRule type="containsText" dxfId="1949" priority="1274" operator="containsText" text="Not selected on indicator selection">
      <formula>NOT(ISERROR(SEARCH("Not selected on indicator selection",M183)))</formula>
    </cfRule>
    <cfRule type="containsText" dxfId="1948" priority="1275" operator="containsText" text="Not Applicable">
      <formula>NOT(ISERROR(SEARCH("Not Applicable",M183)))</formula>
    </cfRule>
  </conditionalFormatting>
  <conditionalFormatting sqref="M183:M185">
    <cfRule type="containsText" dxfId="1947" priority="1272" operator="containsText" text="Select Basic or Needs Improvement for Professional Practice Rating on worksheet titled Eval Info &amp; Rankings.">
      <formula>NOT(ISERROR(SEARCH("Select Basic or Needs Improvement for Professional Practice Rating on worksheet titled Eval Info &amp; Rankings.",M183)))</formula>
    </cfRule>
    <cfRule type="containsText" dxfId="1946" priority="1273" operator="containsText" text="Select Distinguished or Excellent for Professional Practice Rating on worksheet titled Eval Info &amp; Rankings.">
      <formula>NOT(ISERROR(SEARCH("Select Distinguished or Excellent for Professional Practice Rating on worksheet titled Eval Info &amp; Rankings.",M183)))</formula>
    </cfRule>
  </conditionalFormatting>
  <conditionalFormatting sqref="M188">
    <cfRule type="containsText" dxfId="1945" priority="1270" operator="containsText" text="Not Applicable">
      <formula>NOT(ISERROR(SEARCH("Not Applicable",M188)))</formula>
    </cfRule>
  </conditionalFormatting>
  <conditionalFormatting sqref="M188">
    <cfRule type="containsText" dxfId="1944" priority="1271" operator="containsText" text="Select Rating">
      <formula>NOT(ISERROR(SEARCH("Select Rating",M188)))</formula>
    </cfRule>
  </conditionalFormatting>
  <conditionalFormatting sqref="M188">
    <cfRule type="containsText" dxfId="1943" priority="1268" operator="containsText" text="Not selected on indicator selection">
      <formula>NOT(ISERROR(SEARCH("Not selected on indicator selection",M188)))</formula>
    </cfRule>
    <cfRule type="containsText" dxfId="1942" priority="1269" operator="containsText" text="Not Applicable">
      <formula>NOT(ISERROR(SEARCH("Not Applicable",M188)))</formula>
    </cfRule>
  </conditionalFormatting>
  <conditionalFormatting sqref="M188">
    <cfRule type="containsText" dxfId="1941" priority="1267" operator="containsText" text="Not Applicable">
      <formula>NOT(ISERROR(SEARCH("Not Applicable",M188)))</formula>
    </cfRule>
  </conditionalFormatting>
  <conditionalFormatting sqref="M188">
    <cfRule type="containsText" dxfId="1940" priority="1266" operator="containsText" text="Not Applicable">
      <formula>NOT(ISERROR(SEARCH("Not Applicable",M188)))</formula>
    </cfRule>
  </conditionalFormatting>
  <conditionalFormatting sqref="M188">
    <cfRule type="containsText" dxfId="1939" priority="1265" operator="containsText" text="Not Applicable">
      <formula>NOT(ISERROR(SEARCH("Not Applicable",M188)))</formula>
    </cfRule>
  </conditionalFormatting>
  <conditionalFormatting sqref="M188">
    <cfRule type="containsText" dxfId="1938" priority="1264" operator="containsText" text="Not Applicable">
      <formula>NOT(ISERROR(SEARCH("Not Applicable",M188)))</formula>
    </cfRule>
  </conditionalFormatting>
  <conditionalFormatting sqref="M188">
    <cfRule type="containsText" dxfId="1937" priority="1263" operator="containsText" text="Not Applicable">
      <formula>NOT(ISERROR(SEARCH("Not Applicable",M188)))</formula>
    </cfRule>
  </conditionalFormatting>
  <conditionalFormatting sqref="M188">
    <cfRule type="containsText" dxfId="1936" priority="1262" operator="containsText" text="Not Applicable">
      <formula>NOT(ISERROR(SEARCH("Not Applicable",M188)))</formula>
    </cfRule>
  </conditionalFormatting>
  <conditionalFormatting sqref="M188">
    <cfRule type="containsText" dxfId="1935" priority="1261" operator="containsText" text="Not Applicable">
      <formula>NOT(ISERROR(SEARCH("Not Applicable",M188)))</formula>
    </cfRule>
  </conditionalFormatting>
  <conditionalFormatting sqref="M188">
    <cfRule type="containsText" dxfId="1934" priority="1260" operator="containsText" text="Not Applicable">
      <formula>NOT(ISERROR(SEARCH("Not Applicable",M188)))</formula>
    </cfRule>
  </conditionalFormatting>
  <conditionalFormatting sqref="M188">
    <cfRule type="containsText" dxfId="1933" priority="1258" operator="containsText" text="Indicator not selected">
      <formula>NOT(ISERROR(SEARCH("Indicator not selected",M188)))</formula>
    </cfRule>
    <cfRule type="containsText" dxfId="1932" priority="1259" operator="containsText" text="Not Applicable">
      <formula>NOT(ISERROR(SEARCH("Not Applicable",M188)))</formula>
    </cfRule>
  </conditionalFormatting>
  <conditionalFormatting sqref="M188">
    <cfRule type="containsText" dxfId="1931" priority="1257" operator="containsText" text="Not Applicable">
      <formula>NOT(ISERROR(SEARCH("Not Applicable",M188)))</formula>
    </cfRule>
  </conditionalFormatting>
  <conditionalFormatting sqref="M188">
    <cfRule type="containsText" dxfId="1930" priority="1255" operator="containsText" text="Not selected on indicator selection">
      <formula>NOT(ISERROR(SEARCH("Not selected on indicator selection",M188)))</formula>
    </cfRule>
    <cfRule type="containsText" dxfId="1929" priority="1256" operator="containsText" text="Not Applicable">
      <formula>NOT(ISERROR(SEARCH("Not Applicable",M188)))</formula>
    </cfRule>
  </conditionalFormatting>
  <conditionalFormatting sqref="M188">
    <cfRule type="containsText" dxfId="1928" priority="1254" operator="containsText" text="Not Applicable">
      <formula>NOT(ISERROR(SEARCH("Not Applicable",M188)))</formula>
    </cfRule>
  </conditionalFormatting>
  <conditionalFormatting sqref="M188">
    <cfRule type="containsText" dxfId="1927" priority="1252" operator="containsText" text="Not selected on indicator selection">
      <formula>NOT(ISERROR(SEARCH("Not selected on indicator selection",M188)))</formula>
    </cfRule>
    <cfRule type="containsText" dxfId="1926" priority="1253" operator="containsText" text="Not Applicable">
      <formula>NOT(ISERROR(SEARCH("Not Applicable",M188)))</formula>
    </cfRule>
  </conditionalFormatting>
  <conditionalFormatting sqref="M188:M190">
    <cfRule type="containsText" dxfId="1925" priority="1250" operator="containsText" text="Select Basic or Needs Improvement for Professional Practice Rating on worksheet titled Eval Info &amp; Rankings.">
      <formula>NOT(ISERROR(SEARCH("Select Basic or Needs Improvement for Professional Practice Rating on worksheet titled Eval Info &amp; Rankings.",M188)))</formula>
    </cfRule>
    <cfRule type="containsText" dxfId="1924" priority="1251" operator="containsText" text="Select Distinguished or Excellent for Professional Practice Rating on worksheet titled Eval Info &amp; Rankings.">
      <formula>NOT(ISERROR(SEARCH("Select Distinguished or Excellent for Professional Practice Rating on worksheet titled Eval Info &amp; Rankings.",M188)))</formula>
    </cfRule>
  </conditionalFormatting>
  <conditionalFormatting sqref="M193">
    <cfRule type="containsText" dxfId="1923" priority="1248" operator="containsText" text="Not Applicable">
      <formula>NOT(ISERROR(SEARCH("Not Applicable",M193)))</formula>
    </cfRule>
  </conditionalFormatting>
  <conditionalFormatting sqref="M193">
    <cfRule type="containsText" dxfId="1922" priority="1249" operator="containsText" text="Select Rating">
      <formula>NOT(ISERROR(SEARCH("Select Rating",M193)))</formula>
    </cfRule>
  </conditionalFormatting>
  <conditionalFormatting sqref="M193">
    <cfRule type="containsText" dxfId="1921" priority="1246" operator="containsText" text="Not selected on indicator selection">
      <formula>NOT(ISERROR(SEARCH("Not selected on indicator selection",M193)))</formula>
    </cfRule>
    <cfRule type="containsText" dxfId="1920" priority="1247" operator="containsText" text="Not Applicable">
      <formula>NOT(ISERROR(SEARCH("Not Applicable",M193)))</formula>
    </cfRule>
  </conditionalFormatting>
  <conditionalFormatting sqref="M193">
    <cfRule type="containsText" dxfId="1919" priority="1245" operator="containsText" text="Not Applicable">
      <formula>NOT(ISERROR(SEARCH("Not Applicable",M193)))</formula>
    </cfRule>
  </conditionalFormatting>
  <conditionalFormatting sqref="M193">
    <cfRule type="containsText" dxfId="1918" priority="1244" operator="containsText" text="Not Applicable">
      <formula>NOT(ISERROR(SEARCH("Not Applicable",M193)))</formula>
    </cfRule>
  </conditionalFormatting>
  <conditionalFormatting sqref="M193">
    <cfRule type="containsText" dxfId="1917" priority="1243" operator="containsText" text="Not Applicable">
      <formula>NOT(ISERROR(SEARCH("Not Applicable",M193)))</formula>
    </cfRule>
  </conditionalFormatting>
  <conditionalFormatting sqref="M193">
    <cfRule type="containsText" dxfId="1916" priority="1242" operator="containsText" text="Not Applicable">
      <formula>NOT(ISERROR(SEARCH("Not Applicable",M193)))</formula>
    </cfRule>
  </conditionalFormatting>
  <conditionalFormatting sqref="M193">
    <cfRule type="containsText" dxfId="1915" priority="1241" operator="containsText" text="Not Applicable">
      <formula>NOT(ISERROR(SEARCH("Not Applicable",M193)))</formula>
    </cfRule>
  </conditionalFormatting>
  <conditionalFormatting sqref="M193">
    <cfRule type="containsText" dxfId="1914" priority="1240" operator="containsText" text="Not Applicable">
      <formula>NOT(ISERROR(SEARCH("Not Applicable",M193)))</formula>
    </cfRule>
  </conditionalFormatting>
  <conditionalFormatting sqref="M193">
    <cfRule type="containsText" dxfId="1913" priority="1239" operator="containsText" text="Not Applicable">
      <formula>NOT(ISERROR(SEARCH("Not Applicable",M193)))</formula>
    </cfRule>
  </conditionalFormatting>
  <conditionalFormatting sqref="M193">
    <cfRule type="containsText" dxfId="1912" priority="1238" operator="containsText" text="Not Applicable">
      <formula>NOT(ISERROR(SEARCH("Not Applicable",M193)))</formula>
    </cfRule>
  </conditionalFormatting>
  <conditionalFormatting sqref="M193">
    <cfRule type="containsText" dxfId="1911" priority="1236" operator="containsText" text="Indicator not selected">
      <formula>NOT(ISERROR(SEARCH("Indicator not selected",M193)))</formula>
    </cfRule>
    <cfRule type="containsText" dxfId="1910" priority="1237" operator="containsText" text="Not Applicable">
      <formula>NOT(ISERROR(SEARCH("Not Applicable",M193)))</formula>
    </cfRule>
  </conditionalFormatting>
  <conditionalFormatting sqref="M193">
    <cfRule type="containsText" dxfId="1909" priority="1235" operator="containsText" text="Not Applicable">
      <formula>NOT(ISERROR(SEARCH("Not Applicable",M193)))</formula>
    </cfRule>
  </conditionalFormatting>
  <conditionalFormatting sqref="M193">
    <cfRule type="containsText" dxfId="1908" priority="1233" operator="containsText" text="Not selected on indicator selection">
      <formula>NOT(ISERROR(SEARCH("Not selected on indicator selection",M193)))</formula>
    </cfRule>
    <cfRule type="containsText" dxfId="1907" priority="1234" operator="containsText" text="Not Applicable">
      <formula>NOT(ISERROR(SEARCH("Not Applicable",M193)))</formula>
    </cfRule>
  </conditionalFormatting>
  <conditionalFormatting sqref="M193">
    <cfRule type="containsText" dxfId="1906" priority="1232" operator="containsText" text="Not Applicable">
      <formula>NOT(ISERROR(SEARCH("Not Applicable",M193)))</formula>
    </cfRule>
  </conditionalFormatting>
  <conditionalFormatting sqref="M193">
    <cfRule type="containsText" dxfId="1905" priority="1230" operator="containsText" text="Not selected on indicator selection">
      <formula>NOT(ISERROR(SEARCH("Not selected on indicator selection",M193)))</formula>
    </cfRule>
    <cfRule type="containsText" dxfId="1904" priority="1231" operator="containsText" text="Not Applicable">
      <formula>NOT(ISERROR(SEARCH("Not Applicable",M193)))</formula>
    </cfRule>
  </conditionalFormatting>
  <conditionalFormatting sqref="M193:M195">
    <cfRule type="containsText" dxfId="1903" priority="1228" operator="containsText" text="Select Basic or Needs Improvement for Professional Practice Rating on worksheet titled Eval Info &amp; Rankings.">
      <formula>NOT(ISERROR(SEARCH("Select Basic or Needs Improvement for Professional Practice Rating on worksheet titled Eval Info &amp; Rankings.",M193)))</formula>
    </cfRule>
    <cfRule type="containsText" dxfId="1902" priority="1229" operator="containsText" text="Select Distinguished or Excellent for Professional Practice Rating on worksheet titled Eval Info &amp; Rankings.">
      <formula>NOT(ISERROR(SEARCH("Select Distinguished or Excellent for Professional Practice Rating on worksheet titled Eval Info &amp; Rankings.",M193)))</formula>
    </cfRule>
  </conditionalFormatting>
  <conditionalFormatting sqref="M198">
    <cfRule type="containsText" dxfId="1901" priority="1226" operator="containsText" text="Not Applicable">
      <formula>NOT(ISERROR(SEARCH("Not Applicable",M198)))</formula>
    </cfRule>
  </conditionalFormatting>
  <conditionalFormatting sqref="M198">
    <cfRule type="containsText" dxfId="1900" priority="1227" operator="containsText" text="Select Rating">
      <formula>NOT(ISERROR(SEARCH("Select Rating",M198)))</formula>
    </cfRule>
  </conditionalFormatting>
  <conditionalFormatting sqref="M198">
    <cfRule type="containsText" dxfId="1899" priority="1224" operator="containsText" text="Not selected on indicator selection">
      <formula>NOT(ISERROR(SEARCH("Not selected on indicator selection",M198)))</formula>
    </cfRule>
    <cfRule type="containsText" dxfId="1898" priority="1225" operator="containsText" text="Not Applicable">
      <formula>NOT(ISERROR(SEARCH("Not Applicable",M198)))</formula>
    </cfRule>
  </conditionalFormatting>
  <conditionalFormatting sqref="M198">
    <cfRule type="containsText" dxfId="1897" priority="1223" operator="containsText" text="Not Applicable">
      <formula>NOT(ISERROR(SEARCH("Not Applicable",M198)))</formula>
    </cfRule>
  </conditionalFormatting>
  <conditionalFormatting sqref="M198">
    <cfRule type="containsText" dxfId="1896" priority="1222" operator="containsText" text="Not Applicable">
      <formula>NOT(ISERROR(SEARCH("Not Applicable",M198)))</formula>
    </cfRule>
  </conditionalFormatting>
  <conditionalFormatting sqref="M198">
    <cfRule type="containsText" dxfId="1895" priority="1221" operator="containsText" text="Not Applicable">
      <formula>NOT(ISERROR(SEARCH("Not Applicable",M198)))</formula>
    </cfRule>
  </conditionalFormatting>
  <conditionalFormatting sqref="M198">
    <cfRule type="containsText" dxfId="1894" priority="1220" operator="containsText" text="Not Applicable">
      <formula>NOT(ISERROR(SEARCH("Not Applicable",M198)))</formula>
    </cfRule>
  </conditionalFormatting>
  <conditionalFormatting sqref="M198">
    <cfRule type="containsText" dxfId="1893" priority="1219" operator="containsText" text="Not Applicable">
      <formula>NOT(ISERROR(SEARCH("Not Applicable",M198)))</formula>
    </cfRule>
  </conditionalFormatting>
  <conditionalFormatting sqref="M198">
    <cfRule type="containsText" dxfId="1892" priority="1218" operator="containsText" text="Not Applicable">
      <formula>NOT(ISERROR(SEARCH("Not Applicable",M198)))</formula>
    </cfRule>
  </conditionalFormatting>
  <conditionalFormatting sqref="M198">
    <cfRule type="containsText" dxfId="1891" priority="1217" operator="containsText" text="Not Applicable">
      <formula>NOT(ISERROR(SEARCH("Not Applicable",M198)))</formula>
    </cfRule>
  </conditionalFormatting>
  <conditionalFormatting sqref="M198">
    <cfRule type="containsText" dxfId="1890" priority="1216" operator="containsText" text="Not Applicable">
      <formula>NOT(ISERROR(SEARCH("Not Applicable",M198)))</formula>
    </cfRule>
  </conditionalFormatting>
  <conditionalFormatting sqref="M198">
    <cfRule type="containsText" dxfId="1889" priority="1214" operator="containsText" text="Indicator not selected">
      <formula>NOT(ISERROR(SEARCH("Indicator not selected",M198)))</formula>
    </cfRule>
    <cfRule type="containsText" dxfId="1888" priority="1215" operator="containsText" text="Not Applicable">
      <formula>NOT(ISERROR(SEARCH("Not Applicable",M198)))</formula>
    </cfRule>
  </conditionalFormatting>
  <conditionalFormatting sqref="M198">
    <cfRule type="containsText" dxfId="1887" priority="1213" operator="containsText" text="Not Applicable">
      <formula>NOT(ISERROR(SEARCH("Not Applicable",M198)))</formula>
    </cfRule>
  </conditionalFormatting>
  <conditionalFormatting sqref="M198">
    <cfRule type="containsText" dxfId="1886" priority="1211" operator="containsText" text="Not selected on indicator selection">
      <formula>NOT(ISERROR(SEARCH("Not selected on indicator selection",M198)))</formula>
    </cfRule>
    <cfRule type="containsText" dxfId="1885" priority="1212" operator="containsText" text="Not Applicable">
      <formula>NOT(ISERROR(SEARCH("Not Applicable",M198)))</formula>
    </cfRule>
  </conditionalFormatting>
  <conditionalFormatting sqref="M198">
    <cfRule type="containsText" dxfId="1884" priority="1210" operator="containsText" text="Not Applicable">
      <formula>NOT(ISERROR(SEARCH("Not Applicable",M198)))</formula>
    </cfRule>
  </conditionalFormatting>
  <conditionalFormatting sqref="M198">
    <cfRule type="containsText" dxfId="1883" priority="1208" operator="containsText" text="Not selected on indicator selection">
      <formula>NOT(ISERROR(SEARCH("Not selected on indicator selection",M198)))</formula>
    </cfRule>
    <cfRule type="containsText" dxfId="1882" priority="1209" operator="containsText" text="Not Applicable">
      <formula>NOT(ISERROR(SEARCH("Not Applicable",M198)))</formula>
    </cfRule>
  </conditionalFormatting>
  <conditionalFormatting sqref="M198:M200">
    <cfRule type="containsText" dxfId="1881" priority="1206" operator="containsText" text="Select Basic or Needs Improvement for Professional Practice Rating on worksheet titled Eval Info &amp; Rankings.">
      <formula>NOT(ISERROR(SEARCH("Select Basic or Needs Improvement for Professional Practice Rating on worksheet titled Eval Info &amp; Rankings.",M198)))</formula>
    </cfRule>
    <cfRule type="containsText" dxfId="1880" priority="1207" operator="containsText" text="Select Distinguished or Excellent for Professional Practice Rating on worksheet titled Eval Info &amp; Rankings.">
      <formula>NOT(ISERROR(SEARCH("Select Distinguished or Excellent for Professional Practice Rating on worksheet titled Eval Info &amp; Rankings.",M198)))</formula>
    </cfRule>
  </conditionalFormatting>
  <conditionalFormatting sqref="M203">
    <cfRule type="containsText" dxfId="1879" priority="1204" operator="containsText" text="Not Applicable">
      <formula>NOT(ISERROR(SEARCH("Not Applicable",M203)))</formula>
    </cfRule>
  </conditionalFormatting>
  <conditionalFormatting sqref="M203">
    <cfRule type="containsText" dxfId="1878" priority="1205" operator="containsText" text="Select Rating">
      <formula>NOT(ISERROR(SEARCH("Select Rating",M203)))</formula>
    </cfRule>
  </conditionalFormatting>
  <conditionalFormatting sqref="M203">
    <cfRule type="containsText" dxfId="1877" priority="1202" operator="containsText" text="Not selected on indicator selection">
      <formula>NOT(ISERROR(SEARCH("Not selected on indicator selection",M203)))</formula>
    </cfRule>
    <cfRule type="containsText" dxfId="1876" priority="1203" operator="containsText" text="Not Applicable">
      <formula>NOT(ISERROR(SEARCH("Not Applicable",M203)))</formula>
    </cfRule>
  </conditionalFormatting>
  <conditionalFormatting sqref="M203">
    <cfRule type="containsText" dxfId="1875" priority="1201" operator="containsText" text="Not Applicable">
      <formula>NOT(ISERROR(SEARCH("Not Applicable",M203)))</formula>
    </cfRule>
  </conditionalFormatting>
  <conditionalFormatting sqref="M203">
    <cfRule type="containsText" dxfId="1874" priority="1200" operator="containsText" text="Not Applicable">
      <formula>NOT(ISERROR(SEARCH("Not Applicable",M203)))</formula>
    </cfRule>
  </conditionalFormatting>
  <conditionalFormatting sqref="M203">
    <cfRule type="containsText" dxfId="1873" priority="1199" operator="containsText" text="Not Applicable">
      <formula>NOT(ISERROR(SEARCH("Not Applicable",M203)))</formula>
    </cfRule>
  </conditionalFormatting>
  <conditionalFormatting sqref="M203">
    <cfRule type="containsText" dxfId="1872" priority="1198" operator="containsText" text="Not Applicable">
      <formula>NOT(ISERROR(SEARCH("Not Applicable",M203)))</formula>
    </cfRule>
  </conditionalFormatting>
  <conditionalFormatting sqref="M203">
    <cfRule type="containsText" dxfId="1871" priority="1197" operator="containsText" text="Not Applicable">
      <formula>NOT(ISERROR(SEARCH("Not Applicable",M203)))</formula>
    </cfRule>
  </conditionalFormatting>
  <conditionalFormatting sqref="M203">
    <cfRule type="containsText" dxfId="1870" priority="1196" operator="containsText" text="Not Applicable">
      <formula>NOT(ISERROR(SEARCH("Not Applicable",M203)))</formula>
    </cfRule>
  </conditionalFormatting>
  <conditionalFormatting sqref="M203">
    <cfRule type="containsText" dxfId="1869" priority="1195" operator="containsText" text="Not Applicable">
      <formula>NOT(ISERROR(SEARCH("Not Applicable",M203)))</formula>
    </cfRule>
  </conditionalFormatting>
  <conditionalFormatting sqref="M203">
    <cfRule type="containsText" dxfId="1868" priority="1194" operator="containsText" text="Not Applicable">
      <formula>NOT(ISERROR(SEARCH("Not Applicable",M203)))</formula>
    </cfRule>
  </conditionalFormatting>
  <conditionalFormatting sqref="M203">
    <cfRule type="containsText" dxfId="1867" priority="1192" operator="containsText" text="Indicator not selected">
      <formula>NOT(ISERROR(SEARCH("Indicator not selected",M203)))</formula>
    </cfRule>
    <cfRule type="containsText" dxfId="1866" priority="1193" operator="containsText" text="Not Applicable">
      <formula>NOT(ISERROR(SEARCH("Not Applicable",M203)))</formula>
    </cfRule>
  </conditionalFormatting>
  <conditionalFormatting sqref="M203">
    <cfRule type="containsText" dxfId="1865" priority="1191" operator="containsText" text="Not Applicable">
      <formula>NOT(ISERROR(SEARCH("Not Applicable",M203)))</formula>
    </cfRule>
  </conditionalFormatting>
  <conditionalFormatting sqref="M203">
    <cfRule type="containsText" dxfId="1864" priority="1189" operator="containsText" text="Not selected on indicator selection">
      <formula>NOT(ISERROR(SEARCH("Not selected on indicator selection",M203)))</formula>
    </cfRule>
    <cfRule type="containsText" dxfId="1863" priority="1190" operator="containsText" text="Not Applicable">
      <formula>NOT(ISERROR(SEARCH("Not Applicable",M203)))</formula>
    </cfRule>
  </conditionalFormatting>
  <conditionalFormatting sqref="M203">
    <cfRule type="containsText" dxfId="1862" priority="1188" operator="containsText" text="Not Applicable">
      <formula>NOT(ISERROR(SEARCH("Not Applicable",M203)))</formula>
    </cfRule>
  </conditionalFormatting>
  <conditionalFormatting sqref="M203">
    <cfRule type="containsText" dxfId="1861" priority="1186" operator="containsText" text="Not selected on indicator selection">
      <formula>NOT(ISERROR(SEARCH("Not selected on indicator selection",M203)))</formula>
    </cfRule>
    <cfRule type="containsText" dxfId="1860" priority="1187" operator="containsText" text="Not Applicable">
      <formula>NOT(ISERROR(SEARCH("Not Applicable",M203)))</formula>
    </cfRule>
  </conditionalFormatting>
  <conditionalFormatting sqref="M203:M205">
    <cfRule type="containsText" dxfId="1859" priority="1184" operator="containsText" text="Select Basic or Needs Improvement for Professional Practice Rating on worksheet titled Eval Info &amp; Rankings.">
      <formula>NOT(ISERROR(SEARCH("Select Basic or Needs Improvement for Professional Practice Rating on worksheet titled Eval Info &amp; Rankings.",M203)))</formula>
    </cfRule>
    <cfRule type="containsText" dxfId="1858" priority="1185" operator="containsText" text="Select Distinguished or Excellent for Professional Practice Rating on worksheet titled Eval Info &amp; Rankings.">
      <formula>NOT(ISERROR(SEARCH("Select Distinguished or Excellent for Professional Practice Rating on worksheet titled Eval Info &amp; Rankings.",M203)))</formula>
    </cfRule>
  </conditionalFormatting>
  <conditionalFormatting sqref="M215">
    <cfRule type="containsText" dxfId="1857" priority="1182" operator="containsText" text="Not Applicable">
      <formula>NOT(ISERROR(SEARCH("Not Applicable",M215)))</formula>
    </cfRule>
  </conditionalFormatting>
  <conditionalFormatting sqref="M215">
    <cfRule type="containsText" dxfId="1856" priority="1183" operator="containsText" text="Select Rating">
      <formula>NOT(ISERROR(SEARCH("Select Rating",M215)))</formula>
    </cfRule>
  </conditionalFormatting>
  <conditionalFormatting sqref="M215">
    <cfRule type="containsText" dxfId="1855" priority="1180" operator="containsText" text="Not selected on indicator selection">
      <formula>NOT(ISERROR(SEARCH("Not selected on indicator selection",M215)))</formula>
    </cfRule>
    <cfRule type="containsText" dxfId="1854" priority="1181" operator="containsText" text="Not Applicable">
      <formula>NOT(ISERROR(SEARCH("Not Applicable",M215)))</formula>
    </cfRule>
  </conditionalFormatting>
  <conditionalFormatting sqref="M215">
    <cfRule type="containsText" dxfId="1853" priority="1179" operator="containsText" text="Not Applicable">
      <formula>NOT(ISERROR(SEARCH("Not Applicable",M215)))</formula>
    </cfRule>
  </conditionalFormatting>
  <conditionalFormatting sqref="M215">
    <cfRule type="containsText" dxfId="1852" priority="1178" operator="containsText" text="Not Applicable">
      <formula>NOT(ISERROR(SEARCH("Not Applicable",M215)))</formula>
    </cfRule>
  </conditionalFormatting>
  <conditionalFormatting sqref="M215">
    <cfRule type="containsText" dxfId="1851" priority="1177" operator="containsText" text="Not Applicable">
      <formula>NOT(ISERROR(SEARCH("Not Applicable",M215)))</formula>
    </cfRule>
  </conditionalFormatting>
  <conditionalFormatting sqref="M215">
    <cfRule type="containsText" dxfId="1850" priority="1176" operator="containsText" text="Not Applicable">
      <formula>NOT(ISERROR(SEARCH("Not Applicable",M215)))</formula>
    </cfRule>
  </conditionalFormatting>
  <conditionalFormatting sqref="M215">
    <cfRule type="containsText" dxfId="1849" priority="1175" operator="containsText" text="Not Applicable">
      <formula>NOT(ISERROR(SEARCH("Not Applicable",M215)))</formula>
    </cfRule>
  </conditionalFormatting>
  <conditionalFormatting sqref="M215">
    <cfRule type="containsText" dxfId="1848" priority="1174" operator="containsText" text="Not Applicable">
      <formula>NOT(ISERROR(SEARCH("Not Applicable",M215)))</formula>
    </cfRule>
  </conditionalFormatting>
  <conditionalFormatting sqref="M215">
    <cfRule type="containsText" dxfId="1847" priority="1173" operator="containsText" text="Not Applicable">
      <formula>NOT(ISERROR(SEARCH("Not Applicable",M215)))</formula>
    </cfRule>
  </conditionalFormatting>
  <conditionalFormatting sqref="M215">
    <cfRule type="containsText" dxfId="1846" priority="1172" operator="containsText" text="Not Applicable">
      <formula>NOT(ISERROR(SEARCH("Not Applicable",M215)))</formula>
    </cfRule>
  </conditionalFormatting>
  <conditionalFormatting sqref="M215">
    <cfRule type="containsText" dxfId="1845" priority="1170" operator="containsText" text="Indicator not selected">
      <formula>NOT(ISERROR(SEARCH("Indicator not selected",M215)))</formula>
    </cfRule>
    <cfRule type="containsText" dxfId="1844" priority="1171" operator="containsText" text="Not Applicable">
      <formula>NOT(ISERROR(SEARCH("Not Applicable",M215)))</formula>
    </cfRule>
  </conditionalFormatting>
  <conditionalFormatting sqref="M215">
    <cfRule type="containsText" dxfId="1843" priority="1169" operator="containsText" text="Not Applicable">
      <formula>NOT(ISERROR(SEARCH("Not Applicable",M215)))</formula>
    </cfRule>
  </conditionalFormatting>
  <conditionalFormatting sqref="M215">
    <cfRule type="containsText" dxfId="1842" priority="1167" operator="containsText" text="Not selected on indicator selection">
      <formula>NOT(ISERROR(SEARCH("Not selected on indicator selection",M215)))</formula>
    </cfRule>
    <cfRule type="containsText" dxfId="1841" priority="1168" operator="containsText" text="Not Applicable">
      <formula>NOT(ISERROR(SEARCH("Not Applicable",M215)))</formula>
    </cfRule>
  </conditionalFormatting>
  <conditionalFormatting sqref="M215">
    <cfRule type="containsText" dxfId="1840" priority="1166" operator="containsText" text="Not Applicable">
      <formula>NOT(ISERROR(SEARCH("Not Applicable",M215)))</formula>
    </cfRule>
  </conditionalFormatting>
  <conditionalFormatting sqref="M215">
    <cfRule type="containsText" dxfId="1839" priority="1164" operator="containsText" text="Not selected on indicator selection">
      <formula>NOT(ISERROR(SEARCH("Not selected on indicator selection",M215)))</formula>
    </cfRule>
    <cfRule type="containsText" dxfId="1838" priority="1165" operator="containsText" text="Not Applicable">
      <formula>NOT(ISERROR(SEARCH("Not Applicable",M215)))</formula>
    </cfRule>
  </conditionalFormatting>
  <conditionalFormatting sqref="M215:M217">
    <cfRule type="containsText" dxfId="1837" priority="1162" operator="containsText" text="Select Basic or Needs Improvement for Professional Practice Rating on worksheet titled Eval Info &amp; Rankings.">
      <formula>NOT(ISERROR(SEARCH("Select Basic or Needs Improvement for Professional Practice Rating on worksheet titled Eval Info &amp; Rankings.",M215)))</formula>
    </cfRule>
    <cfRule type="containsText" dxfId="1836" priority="1163" operator="containsText" text="Select Distinguished or Excellent for Professional Practice Rating on worksheet titled Eval Info &amp; Rankings.">
      <formula>NOT(ISERROR(SEARCH("Select Distinguished or Excellent for Professional Practice Rating on worksheet titled Eval Info &amp; Rankings.",M215)))</formula>
    </cfRule>
  </conditionalFormatting>
  <conditionalFormatting sqref="M220">
    <cfRule type="containsText" dxfId="1835" priority="1160" operator="containsText" text="Not Applicable">
      <formula>NOT(ISERROR(SEARCH("Not Applicable",M220)))</formula>
    </cfRule>
  </conditionalFormatting>
  <conditionalFormatting sqref="M220">
    <cfRule type="containsText" dxfId="1834" priority="1161" operator="containsText" text="Select Rating">
      <formula>NOT(ISERROR(SEARCH("Select Rating",M220)))</formula>
    </cfRule>
  </conditionalFormatting>
  <conditionalFormatting sqref="M220">
    <cfRule type="containsText" dxfId="1833" priority="1158" operator="containsText" text="Not selected on indicator selection">
      <formula>NOT(ISERROR(SEARCH("Not selected on indicator selection",M220)))</formula>
    </cfRule>
    <cfRule type="containsText" dxfId="1832" priority="1159" operator="containsText" text="Not Applicable">
      <formula>NOT(ISERROR(SEARCH("Not Applicable",M220)))</formula>
    </cfRule>
  </conditionalFormatting>
  <conditionalFormatting sqref="M220">
    <cfRule type="containsText" dxfId="1831" priority="1157" operator="containsText" text="Not Applicable">
      <formula>NOT(ISERROR(SEARCH("Not Applicable",M220)))</formula>
    </cfRule>
  </conditionalFormatting>
  <conditionalFormatting sqref="M220">
    <cfRule type="containsText" dxfId="1830" priority="1156" operator="containsText" text="Not Applicable">
      <formula>NOT(ISERROR(SEARCH("Not Applicable",M220)))</formula>
    </cfRule>
  </conditionalFormatting>
  <conditionalFormatting sqref="M220">
    <cfRule type="containsText" dxfId="1829" priority="1155" operator="containsText" text="Not Applicable">
      <formula>NOT(ISERROR(SEARCH("Not Applicable",M220)))</formula>
    </cfRule>
  </conditionalFormatting>
  <conditionalFormatting sqref="M220">
    <cfRule type="containsText" dxfId="1828" priority="1154" operator="containsText" text="Not Applicable">
      <formula>NOT(ISERROR(SEARCH("Not Applicable",M220)))</formula>
    </cfRule>
  </conditionalFormatting>
  <conditionalFormatting sqref="M220">
    <cfRule type="containsText" dxfId="1827" priority="1153" operator="containsText" text="Not Applicable">
      <formula>NOT(ISERROR(SEARCH("Not Applicable",M220)))</formula>
    </cfRule>
  </conditionalFormatting>
  <conditionalFormatting sqref="M220">
    <cfRule type="containsText" dxfId="1826" priority="1152" operator="containsText" text="Not Applicable">
      <formula>NOT(ISERROR(SEARCH("Not Applicable",M220)))</formula>
    </cfRule>
  </conditionalFormatting>
  <conditionalFormatting sqref="M220">
    <cfRule type="containsText" dxfId="1825" priority="1151" operator="containsText" text="Not Applicable">
      <formula>NOT(ISERROR(SEARCH("Not Applicable",M220)))</formula>
    </cfRule>
  </conditionalFormatting>
  <conditionalFormatting sqref="M220">
    <cfRule type="containsText" dxfId="1824" priority="1150" operator="containsText" text="Not Applicable">
      <formula>NOT(ISERROR(SEARCH("Not Applicable",M220)))</formula>
    </cfRule>
  </conditionalFormatting>
  <conditionalFormatting sqref="M220">
    <cfRule type="containsText" dxfId="1823" priority="1148" operator="containsText" text="Indicator not selected">
      <formula>NOT(ISERROR(SEARCH("Indicator not selected",M220)))</formula>
    </cfRule>
    <cfRule type="containsText" dxfId="1822" priority="1149" operator="containsText" text="Not Applicable">
      <formula>NOT(ISERROR(SEARCH("Not Applicable",M220)))</formula>
    </cfRule>
  </conditionalFormatting>
  <conditionalFormatting sqref="M220">
    <cfRule type="containsText" dxfId="1821" priority="1147" operator="containsText" text="Not Applicable">
      <formula>NOT(ISERROR(SEARCH("Not Applicable",M220)))</formula>
    </cfRule>
  </conditionalFormatting>
  <conditionalFormatting sqref="M220">
    <cfRule type="containsText" dxfId="1820" priority="1145" operator="containsText" text="Not selected on indicator selection">
      <formula>NOT(ISERROR(SEARCH("Not selected on indicator selection",M220)))</formula>
    </cfRule>
    <cfRule type="containsText" dxfId="1819" priority="1146" operator="containsText" text="Not Applicable">
      <formula>NOT(ISERROR(SEARCH("Not Applicable",M220)))</formula>
    </cfRule>
  </conditionalFormatting>
  <conditionalFormatting sqref="M220">
    <cfRule type="containsText" dxfId="1818" priority="1144" operator="containsText" text="Not Applicable">
      <formula>NOT(ISERROR(SEARCH("Not Applicable",M220)))</formula>
    </cfRule>
  </conditionalFormatting>
  <conditionalFormatting sqref="M220">
    <cfRule type="containsText" dxfId="1817" priority="1142" operator="containsText" text="Not selected on indicator selection">
      <formula>NOT(ISERROR(SEARCH("Not selected on indicator selection",M220)))</formula>
    </cfRule>
    <cfRule type="containsText" dxfId="1816" priority="1143" operator="containsText" text="Not Applicable">
      <formula>NOT(ISERROR(SEARCH("Not Applicable",M220)))</formula>
    </cfRule>
  </conditionalFormatting>
  <conditionalFormatting sqref="M220:M222">
    <cfRule type="containsText" dxfId="1815" priority="1140" operator="containsText" text="Select Basic or Needs Improvement for Professional Practice Rating on worksheet titled Eval Info &amp; Rankings.">
      <formula>NOT(ISERROR(SEARCH("Select Basic or Needs Improvement for Professional Practice Rating on worksheet titled Eval Info &amp; Rankings.",M220)))</formula>
    </cfRule>
    <cfRule type="containsText" dxfId="1814" priority="1141" operator="containsText" text="Select Distinguished or Excellent for Professional Practice Rating on worksheet titled Eval Info &amp; Rankings.">
      <formula>NOT(ISERROR(SEARCH("Select Distinguished or Excellent for Professional Practice Rating on worksheet titled Eval Info &amp; Rankings.",M220)))</formula>
    </cfRule>
  </conditionalFormatting>
  <conditionalFormatting sqref="M225">
    <cfRule type="containsText" dxfId="1813" priority="1138" operator="containsText" text="Not Applicable">
      <formula>NOT(ISERROR(SEARCH("Not Applicable",M225)))</formula>
    </cfRule>
  </conditionalFormatting>
  <conditionalFormatting sqref="M225">
    <cfRule type="containsText" dxfId="1812" priority="1139" operator="containsText" text="Select Rating">
      <formula>NOT(ISERROR(SEARCH("Select Rating",M225)))</formula>
    </cfRule>
  </conditionalFormatting>
  <conditionalFormatting sqref="M225">
    <cfRule type="containsText" dxfId="1811" priority="1136" operator="containsText" text="Not selected on indicator selection">
      <formula>NOT(ISERROR(SEARCH("Not selected on indicator selection",M225)))</formula>
    </cfRule>
    <cfRule type="containsText" dxfId="1810" priority="1137" operator="containsText" text="Not Applicable">
      <formula>NOT(ISERROR(SEARCH("Not Applicable",M225)))</formula>
    </cfRule>
  </conditionalFormatting>
  <conditionalFormatting sqref="M225">
    <cfRule type="containsText" dxfId="1809" priority="1135" operator="containsText" text="Not Applicable">
      <formula>NOT(ISERROR(SEARCH("Not Applicable",M225)))</formula>
    </cfRule>
  </conditionalFormatting>
  <conditionalFormatting sqref="M225">
    <cfRule type="containsText" dxfId="1808" priority="1134" operator="containsText" text="Not Applicable">
      <formula>NOT(ISERROR(SEARCH("Not Applicable",M225)))</formula>
    </cfRule>
  </conditionalFormatting>
  <conditionalFormatting sqref="M225">
    <cfRule type="containsText" dxfId="1807" priority="1133" operator="containsText" text="Not Applicable">
      <formula>NOT(ISERROR(SEARCH("Not Applicable",M225)))</formula>
    </cfRule>
  </conditionalFormatting>
  <conditionalFormatting sqref="M225">
    <cfRule type="containsText" dxfId="1806" priority="1132" operator="containsText" text="Not Applicable">
      <formula>NOT(ISERROR(SEARCH("Not Applicable",M225)))</formula>
    </cfRule>
  </conditionalFormatting>
  <conditionalFormatting sqref="M225">
    <cfRule type="containsText" dxfId="1805" priority="1131" operator="containsText" text="Not Applicable">
      <formula>NOT(ISERROR(SEARCH("Not Applicable",M225)))</formula>
    </cfRule>
  </conditionalFormatting>
  <conditionalFormatting sqref="M225">
    <cfRule type="containsText" dxfId="1804" priority="1130" operator="containsText" text="Not Applicable">
      <formula>NOT(ISERROR(SEARCH("Not Applicable",M225)))</formula>
    </cfRule>
  </conditionalFormatting>
  <conditionalFormatting sqref="M225">
    <cfRule type="containsText" dxfId="1803" priority="1129" operator="containsText" text="Not Applicable">
      <formula>NOT(ISERROR(SEARCH("Not Applicable",M225)))</formula>
    </cfRule>
  </conditionalFormatting>
  <conditionalFormatting sqref="M225">
    <cfRule type="containsText" dxfId="1802" priority="1128" operator="containsText" text="Not Applicable">
      <formula>NOT(ISERROR(SEARCH("Not Applicable",M225)))</formula>
    </cfRule>
  </conditionalFormatting>
  <conditionalFormatting sqref="M225">
    <cfRule type="containsText" dxfId="1801" priority="1126" operator="containsText" text="Indicator not selected">
      <formula>NOT(ISERROR(SEARCH("Indicator not selected",M225)))</formula>
    </cfRule>
    <cfRule type="containsText" dxfId="1800" priority="1127" operator="containsText" text="Not Applicable">
      <formula>NOT(ISERROR(SEARCH("Not Applicable",M225)))</formula>
    </cfRule>
  </conditionalFormatting>
  <conditionalFormatting sqref="M225">
    <cfRule type="containsText" dxfId="1799" priority="1125" operator="containsText" text="Not Applicable">
      <formula>NOT(ISERROR(SEARCH("Not Applicable",M225)))</formula>
    </cfRule>
  </conditionalFormatting>
  <conditionalFormatting sqref="M225">
    <cfRule type="containsText" dxfId="1798" priority="1123" operator="containsText" text="Not selected on indicator selection">
      <formula>NOT(ISERROR(SEARCH("Not selected on indicator selection",M225)))</formula>
    </cfRule>
    <cfRule type="containsText" dxfId="1797" priority="1124" operator="containsText" text="Not Applicable">
      <formula>NOT(ISERROR(SEARCH("Not Applicable",M225)))</formula>
    </cfRule>
  </conditionalFormatting>
  <conditionalFormatting sqref="M225">
    <cfRule type="containsText" dxfId="1796" priority="1122" operator="containsText" text="Not Applicable">
      <formula>NOT(ISERROR(SEARCH("Not Applicable",M225)))</formula>
    </cfRule>
  </conditionalFormatting>
  <conditionalFormatting sqref="M225">
    <cfRule type="containsText" dxfId="1795" priority="1120" operator="containsText" text="Not selected on indicator selection">
      <formula>NOT(ISERROR(SEARCH("Not selected on indicator selection",M225)))</formula>
    </cfRule>
    <cfRule type="containsText" dxfId="1794" priority="1121" operator="containsText" text="Not Applicable">
      <formula>NOT(ISERROR(SEARCH("Not Applicable",M225)))</formula>
    </cfRule>
  </conditionalFormatting>
  <conditionalFormatting sqref="M225:M227">
    <cfRule type="containsText" dxfId="1793" priority="1118" operator="containsText" text="Select Basic or Needs Improvement for Professional Practice Rating on worksheet titled Eval Info &amp; Rankings.">
      <formula>NOT(ISERROR(SEARCH("Select Basic or Needs Improvement for Professional Practice Rating on worksheet titled Eval Info &amp; Rankings.",M225)))</formula>
    </cfRule>
    <cfRule type="containsText" dxfId="1792" priority="1119" operator="containsText" text="Select Distinguished or Excellent for Professional Practice Rating on worksheet titled Eval Info &amp; Rankings.">
      <formula>NOT(ISERROR(SEARCH("Select Distinguished or Excellent for Professional Practice Rating on worksheet titled Eval Info &amp; Rankings.",M225)))</formula>
    </cfRule>
  </conditionalFormatting>
  <conditionalFormatting sqref="M230">
    <cfRule type="containsText" dxfId="1791" priority="1116" operator="containsText" text="Not Applicable">
      <formula>NOT(ISERROR(SEARCH("Not Applicable",M230)))</formula>
    </cfRule>
  </conditionalFormatting>
  <conditionalFormatting sqref="M230">
    <cfRule type="containsText" dxfId="1790" priority="1117" operator="containsText" text="Select Rating">
      <formula>NOT(ISERROR(SEARCH("Select Rating",M230)))</formula>
    </cfRule>
  </conditionalFormatting>
  <conditionalFormatting sqref="M230">
    <cfRule type="containsText" dxfId="1789" priority="1114" operator="containsText" text="Not selected on indicator selection">
      <formula>NOT(ISERROR(SEARCH("Not selected on indicator selection",M230)))</formula>
    </cfRule>
    <cfRule type="containsText" dxfId="1788" priority="1115" operator="containsText" text="Not Applicable">
      <formula>NOT(ISERROR(SEARCH("Not Applicable",M230)))</formula>
    </cfRule>
  </conditionalFormatting>
  <conditionalFormatting sqref="M230">
    <cfRule type="containsText" dxfId="1787" priority="1113" operator="containsText" text="Not Applicable">
      <formula>NOT(ISERROR(SEARCH("Not Applicable",M230)))</formula>
    </cfRule>
  </conditionalFormatting>
  <conditionalFormatting sqref="M230">
    <cfRule type="containsText" dxfId="1786" priority="1112" operator="containsText" text="Not Applicable">
      <formula>NOT(ISERROR(SEARCH("Not Applicable",M230)))</formula>
    </cfRule>
  </conditionalFormatting>
  <conditionalFormatting sqref="M230">
    <cfRule type="containsText" dxfId="1785" priority="1111" operator="containsText" text="Not Applicable">
      <formula>NOT(ISERROR(SEARCH("Not Applicable",M230)))</formula>
    </cfRule>
  </conditionalFormatting>
  <conditionalFormatting sqref="M230">
    <cfRule type="containsText" dxfId="1784" priority="1110" operator="containsText" text="Not Applicable">
      <formula>NOT(ISERROR(SEARCH("Not Applicable",M230)))</formula>
    </cfRule>
  </conditionalFormatting>
  <conditionalFormatting sqref="M230">
    <cfRule type="containsText" dxfId="1783" priority="1109" operator="containsText" text="Not Applicable">
      <formula>NOT(ISERROR(SEARCH("Not Applicable",M230)))</formula>
    </cfRule>
  </conditionalFormatting>
  <conditionalFormatting sqref="M230">
    <cfRule type="containsText" dxfId="1782" priority="1108" operator="containsText" text="Not Applicable">
      <formula>NOT(ISERROR(SEARCH("Not Applicable",M230)))</formula>
    </cfRule>
  </conditionalFormatting>
  <conditionalFormatting sqref="M230">
    <cfRule type="containsText" dxfId="1781" priority="1107" operator="containsText" text="Not Applicable">
      <formula>NOT(ISERROR(SEARCH("Not Applicable",M230)))</formula>
    </cfRule>
  </conditionalFormatting>
  <conditionalFormatting sqref="M230">
    <cfRule type="containsText" dxfId="1780" priority="1106" operator="containsText" text="Not Applicable">
      <formula>NOT(ISERROR(SEARCH("Not Applicable",M230)))</formula>
    </cfRule>
  </conditionalFormatting>
  <conditionalFormatting sqref="M230">
    <cfRule type="containsText" dxfId="1779" priority="1104" operator="containsText" text="Indicator not selected">
      <formula>NOT(ISERROR(SEARCH("Indicator not selected",M230)))</formula>
    </cfRule>
    <cfRule type="containsText" dxfId="1778" priority="1105" operator="containsText" text="Not Applicable">
      <formula>NOT(ISERROR(SEARCH("Not Applicable",M230)))</formula>
    </cfRule>
  </conditionalFormatting>
  <conditionalFormatting sqref="M230">
    <cfRule type="containsText" dxfId="1777" priority="1103" operator="containsText" text="Not Applicable">
      <formula>NOT(ISERROR(SEARCH("Not Applicable",M230)))</formula>
    </cfRule>
  </conditionalFormatting>
  <conditionalFormatting sqref="M230">
    <cfRule type="containsText" dxfId="1776" priority="1101" operator="containsText" text="Not selected on indicator selection">
      <formula>NOT(ISERROR(SEARCH("Not selected on indicator selection",M230)))</formula>
    </cfRule>
    <cfRule type="containsText" dxfId="1775" priority="1102" operator="containsText" text="Not Applicable">
      <formula>NOT(ISERROR(SEARCH("Not Applicable",M230)))</formula>
    </cfRule>
  </conditionalFormatting>
  <conditionalFormatting sqref="M230">
    <cfRule type="containsText" dxfId="1774" priority="1100" operator="containsText" text="Not Applicable">
      <formula>NOT(ISERROR(SEARCH("Not Applicable",M230)))</formula>
    </cfRule>
  </conditionalFormatting>
  <conditionalFormatting sqref="M230">
    <cfRule type="containsText" dxfId="1773" priority="1098" operator="containsText" text="Not selected on indicator selection">
      <formula>NOT(ISERROR(SEARCH("Not selected on indicator selection",M230)))</formula>
    </cfRule>
    <cfRule type="containsText" dxfId="1772" priority="1099" operator="containsText" text="Not Applicable">
      <formula>NOT(ISERROR(SEARCH("Not Applicable",M230)))</formula>
    </cfRule>
  </conditionalFormatting>
  <conditionalFormatting sqref="M230:M232">
    <cfRule type="containsText" dxfId="1771" priority="1096" operator="containsText" text="Select Basic or Needs Improvement for Professional Practice Rating on worksheet titled Eval Info &amp; Rankings.">
      <formula>NOT(ISERROR(SEARCH("Select Basic or Needs Improvement for Professional Practice Rating on worksheet titled Eval Info &amp; Rankings.",M230)))</formula>
    </cfRule>
    <cfRule type="containsText" dxfId="1770" priority="1097" operator="containsText" text="Select Distinguished or Excellent for Professional Practice Rating on worksheet titled Eval Info &amp; Rankings.">
      <formula>NOT(ISERROR(SEARCH("Select Distinguished or Excellent for Professional Practice Rating on worksheet titled Eval Info &amp; Rankings.",M230)))</formula>
    </cfRule>
  </conditionalFormatting>
  <conditionalFormatting sqref="M235">
    <cfRule type="containsText" dxfId="1769" priority="1094" operator="containsText" text="Not Applicable">
      <formula>NOT(ISERROR(SEARCH("Not Applicable",M235)))</formula>
    </cfRule>
  </conditionalFormatting>
  <conditionalFormatting sqref="M235">
    <cfRule type="containsText" dxfId="1768" priority="1095" operator="containsText" text="Select Rating">
      <formula>NOT(ISERROR(SEARCH("Select Rating",M235)))</formula>
    </cfRule>
  </conditionalFormatting>
  <conditionalFormatting sqref="M235">
    <cfRule type="containsText" dxfId="1767" priority="1092" operator="containsText" text="Not selected on indicator selection">
      <formula>NOT(ISERROR(SEARCH("Not selected on indicator selection",M235)))</formula>
    </cfRule>
    <cfRule type="containsText" dxfId="1766" priority="1093" operator="containsText" text="Not Applicable">
      <formula>NOT(ISERROR(SEARCH("Not Applicable",M235)))</formula>
    </cfRule>
  </conditionalFormatting>
  <conditionalFormatting sqref="M235">
    <cfRule type="containsText" dxfId="1765" priority="1091" operator="containsText" text="Not Applicable">
      <formula>NOT(ISERROR(SEARCH("Not Applicable",M235)))</formula>
    </cfRule>
  </conditionalFormatting>
  <conditionalFormatting sqref="M235">
    <cfRule type="containsText" dxfId="1764" priority="1090" operator="containsText" text="Not Applicable">
      <formula>NOT(ISERROR(SEARCH("Not Applicable",M235)))</formula>
    </cfRule>
  </conditionalFormatting>
  <conditionalFormatting sqref="M235">
    <cfRule type="containsText" dxfId="1763" priority="1089" operator="containsText" text="Not Applicable">
      <formula>NOT(ISERROR(SEARCH("Not Applicable",M235)))</formula>
    </cfRule>
  </conditionalFormatting>
  <conditionalFormatting sqref="M235">
    <cfRule type="containsText" dxfId="1762" priority="1088" operator="containsText" text="Not Applicable">
      <formula>NOT(ISERROR(SEARCH("Not Applicable",M235)))</formula>
    </cfRule>
  </conditionalFormatting>
  <conditionalFormatting sqref="M235">
    <cfRule type="containsText" dxfId="1761" priority="1087" operator="containsText" text="Not Applicable">
      <formula>NOT(ISERROR(SEARCH("Not Applicable",M235)))</formula>
    </cfRule>
  </conditionalFormatting>
  <conditionalFormatting sqref="M235">
    <cfRule type="containsText" dxfId="1760" priority="1086" operator="containsText" text="Not Applicable">
      <formula>NOT(ISERROR(SEARCH("Not Applicable",M235)))</formula>
    </cfRule>
  </conditionalFormatting>
  <conditionalFormatting sqref="M235">
    <cfRule type="containsText" dxfId="1759" priority="1085" operator="containsText" text="Not Applicable">
      <formula>NOT(ISERROR(SEARCH("Not Applicable",M235)))</formula>
    </cfRule>
  </conditionalFormatting>
  <conditionalFormatting sqref="M235">
    <cfRule type="containsText" dxfId="1758" priority="1084" operator="containsText" text="Not Applicable">
      <formula>NOT(ISERROR(SEARCH("Not Applicable",M235)))</formula>
    </cfRule>
  </conditionalFormatting>
  <conditionalFormatting sqref="M235">
    <cfRule type="containsText" dxfId="1757" priority="1082" operator="containsText" text="Indicator not selected">
      <formula>NOT(ISERROR(SEARCH("Indicator not selected",M235)))</formula>
    </cfRule>
    <cfRule type="containsText" dxfId="1756" priority="1083" operator="containsText" text="Not Applicable">
      <formula>NOT(ISERROR(SEARCH("Not Applicable",M235)))</formula>
    </cfRule>
  </conditionalFormatting>
  <conditionalFormatting sqref="M235">
    <cfRule type="containsText" dxfId="1755" priority="1081" operator="containsText" text="Not Applicable">
      <formula>NOT(ISERROR(SEARCH("Not Applicable",M235)))</formula>
    </cfRule>
  </conditionalFormatting>
  <conditionalFormatting sqref="M235">
    <cfRule type="containsText" dxfId="1754" priority="1079" operator="containsText" text="Not selected on indicator selection">
      <formula>NOT(ISERROR(SEARCH("Not selected on indicator selection",M235)))</formula>
    </cfRule>
    <cfRule type="containsText" dxfId="1753" priority="1080" operator="containsText" text="Not Applicable">
      <formula>NOT(ISERROR(SEARCH("Not Applicable",M235)))</formula>
    </cfRule>
  </conditionalFormatting>
  <conditionalFormatting sqref="M235">
    <cfRule type="containsText" dxfId="1752" priority="1078" operator="containsText" text="Not Applicable">
      <formula>NOT(ISERROR(SEARCH("Not Applicable",M235)))</formula>
    </cfRule>
  </conditionalFormatting>
  <conditionalFormatting sqref="M235">
    <cfRule type="containsText" dxfId="1751" priority="1076" operator="containsText" text="Not selected on indicator selection">
      <formula>NOT(ISERROR(SEARCH("Not selected on indicator selection",M235)))</formula>
    </cfRule>
    <cfRule type="containsText" dxfId="1750" priority="1077" operator="containsText" text="Not Applicable">
      <formula>NOT(ISERROR(SEARCH("Not Applicable",M235)))</formula>
    </cfRule>
  </conditionalFormatting>
  <conditionalFormatting sqref="M235:M237">
    <cfRule type="containsText" dxfId="1749" priority="1074" operator="containsText" text="Select Basic or Needs Improvement for Professional Practice Rating on worksheet titled Eval Info &amp; Rankings.">
      <formula>NOT(ISERROR(SEARCH("Select Basic or Needs Improvement for Professional Practice Rating on worksheet titled Eval Info &amp; Rankings.",M235)))</formula>
    </cfRule>
    <cfRule type="containsText" dxfId="1748" priority="1075" operator="containsText" text="Select Distinguished or Excellent for Professional Practice Rating on worksheet titled Eval Info &amp; Rankings.">
      <formula>NOT(ISERROR(SEARCH("Select Distinguished or Excellent for Professional Practice Rating on worksheet titled Eval Info &amp; Rankings.",M235)))</formula>
    </cfRule>
  </conditionalFormatting>
  <conditionalFormatting sqref="M240">
    <cfRule type="containsText" dxfId="1747" priority="1072" operator="containsText" text="Not Applicable">
      <formula>NOT(ISERROR(SEARCH("Not Applicable",M240)))</formula>
    </cfRule>
  </conditionalFormatting>
  <conditionalFormatting sqref="M240">
    <cfRule type="containsText" dxfId="1746" priority="1073" operator="containsText" text="Select Rating">
      <formula>NOT(ISERROR(SEARCH("Select Rating",M240)))</formula>
    </cfRule>
  </conditionalFormatting>
  <conditionalFormatting sqref="M240">
    <cfRule type="containsText" dxfId="1745" priority="1070" operator="containsText" text="Not selected on indicator selection">
      <formula>NOT(ISERROR(SEARCH("Not selected on indicator selection",M240)))</formula>
    </cfRule>
    <cfRule type="containsText" dxfId="1744" priority="1071" operator="containsText" text="Not Applicable">
      <formula>NOT(ISERROR(SEARCH("Not Applicable",M240)))</formula>
    </cfRule>
  </conditionalFormatting>
  <conditionalFormatting sqref="M240">
    <cfRule type="containsText" dxfId="1743" priority="1069" operator="containsText" text="Not Applicable">
      <formula>NOT(ISERROR(SEARCH("Not Applicable",M240)))</formula>
    </cfRule>
  </conditionalFormatting>
  <conditionalFormatting sqref="M240">
    <cfRule type="containsText" dxfId="1742" priority="1068" operator="containsText" text="Not Applicable">
      <formula>NOT(ISERROR(SEARCH("Not Applicable",M240)))</formula>
    </cfRule>
  </conditionalFormatting>
  <conditionalFormatting sqref="M240">
    <cfRule type="containsText" dxfId="1741" priority="1067" operator="containsText" text="Not Applicable">
      <formula>NOT(ISERROR(SEARCH("Not Applicable",M240)))</formula>
    </cfRule>
  </conditionalFormatting>
  <conditionalFormatting sqref="M240">
    <cfRule type="containsText" dxfId="1740" priority="1066" operator="containsText" text="Not Applicable">
      <formula>NOT(ISERROR(SEARCH("Not Applicable",M240)))</formula>
    </cfRule>
  </conditionalFormatting>
  <conditionalFormatting sqref="M240">
    <cfRule type="containsText" dxfId="1739" priority="1065" operator="containsText" text="Not Applicable">
      <formula>NOT(ISERROR(SEARCH("Not Applicable",M240)))</formula>
    </cfRule>
  </conditionalFormatting>
  <conditionalFormatting sqref="M240">
    <cfRule type="containsText" dxfId="1738" priority="1064" operator="containsText" text="Not Applicable">
      <formula>NOT(ISERROR(SEARCH("Not Applicable",M240)))</formula>
    </cfRule>
  </conditionalFormatting>
  <conditionalFormatting sqref="M240">
    <cfRule type="containsText" dxfId="1737" priority="1063" operator="containsText" text="Not Applicable">
      <formula>NOT(ISERROR(SEARCH("Not Applicable",M240)))</formula>
    </cfRule>
  </conditionalFormatting>
  <conditionalFormatting sqref="M240">
    <cfRule type="containsText" dxfId="1736" priority="1062" operator="containsText" text="Not Applicable">
      <formula>NOT(ISERROR(SEARCH("Not Applicable",M240)))</formula>
    </cfRule>
  </conditionalFormatting>
  <conditionalFormatting sqref="M240">
    <cfRule type="containsText" dxfId="1735" priority="1060" operator="containsText" text="Indicator not selected">
      <formula>NOT(ISERROR(SEARCH("Indicator not selected",M240)))</formula>
    </cfRule>
    <cfRule type="containsText" dxfId="1734" priority="1061" operator="containsText" text="Not Applicable">
      <formula>NOT(ISERROR(SEARCH("Not Applicable",M240)))</formula>
    </cfRule>
  </conditionalFormatting>
  <conditionalFormatting sqref="M240">
    <cfRule type="containsText" dxfId="1733" priority="1059" operator="containsText" text="Not Applicable">
      <formula>NOT(ISERROR(SEARCH("Not Applicable",M240)))</formula>
    </cfRule>
  </conditionalFormatting>
  <conditionalFormatting sqref="M240">
    <cfRule type="containsText" dxfId="1732" priority="1057" operator="containsText" text="Not selected on indicator selection">
      <formula>NOT(ISERROR(SEARCH("Not selected on indicator selection",M240)))</formula>
    </cfRule>
    <cfRule type="containsText" dxfId="1731" priority="1058" operator="containsText" text="Not Applicable">
      <formula>NOT(ISERROR(SEARCH("Not Applicable",M240)))</formula>
    </cfRule>
  </conditionalFormatting>
  <conditionalFormatting sqref="M240">
    <cfRule type="containsText" dxfId="1730" priority="1056" operator="containsText" text="Not Applicable">
      <formula>NOT(ISERROR(SEARCH("Not Applicable",M240)))</formula>
    </cfRule>
  </conditionalFormatting>
  <conditionalFormatting sqref="M240">
    <cfRule type="containsText" dxfId="1729" priority="1054" operator="containsText" text="Not selected on indicator selection">
      <formula>NOT(ISERROR(SEARCH("Not selected on indicator selection",M240)))</formula>
    </cfRule>
    <cfRule type="containsText" dxfId="1728" priority="1055" operator="containsText" text="Not Applicable">
      <formula>NOT(ISERROR(SEARCH("Not Applicable",M240)))</formula>
    </cfRule>
  </conditionalFormatting>
  <conditionalFormatting sqref="M240:M242">
    <cfRule type="containsText" dxfId="1727" priority="1052" operator="containsText" text="Select Basic or Needs Improvement for Professional Practice Rating on worksheet titled Eval Info &amp; Rankings.">
      <formula>NOT(ISERROR(SEARCH("Select Basic or Needs Improvement for Professional Practice Rating on worksheet titled Eval Info &amp; Rankings.",M240)))</formula>
    </cfRule>
    <cfRule type="containsText" dxfId="1726" priority="1053" operator="containsText" text="Select Distinguished or Excellent for Professional Practice Rating on worksheet titled Eval Info &amp; Rankings.">
      <formula>NOT(ISERROR(SEARCH("Select Distinguished or Excellent for Professional Practice Rating on worksheet titled Eval Info &amp; Rankings.",M240)))</formula>
    </cfRule>
  </conditionalFormatting>
  <conditionalFormatting sqref="M245">
    <cfRule type="containsText" dxfId="1725" priority="1050" operator="containsText" text="Not Applicable">
      <formula>NOT(ISERROR(SEARCH("Not Applicable",M245)))</formula>
    </cfRule>
  </conditionalFormatting>
  <conditionalFormatting sqref="M245">
    <cfRule type="containsText" dxfId="1724" priority="1051" operator="containsText" text="Select Rating">
      <formula>NOT(ISERROR(SEARCH("Select Rating",M245)))</formula>
    </cfRule>
  </conditionalFormatting>
  <conditionalFormatting sqref="M245">
    <cfRule type="containsText" dxfId="1723" priority="1048" operator="containsText" text="Not selected on indicator selection">
      <formula>NOT(ISERROR(SEARCH("Not selected on indicator selection",M245)))</formula>
    </cfRule>
    <cfRule type="containsText" dxfId="1722" priority="1049" operator="containsText" text="Not Applicable">
      <formula>NOT(ISERROR(SEARCH("Not Applicable",M245)))</formula>
    </cfRule>
  </conditionalFormatting>
  <conditionalFormatting sqref="M245">
    <cfRule type="containsText" dxfId="1721" priority="1047" operator="containsText" text="Not Applicable">
      <formula>NOT(ISERROR(SEARCH("Not Applicable",M245)))</formula>
    </cfRule>
  </conditionalFormatting>
  <conditionalFormatting sqref="M245">
    <cfRule type="containsText" dxfId="1720" priority="1046" operator="containsText" text="Not Applicable">
      <formula>NOT(ISERROR(SEARCH("Not Applicable",M245)))</formula>
    </cfRule>
  </conditionalFormatting>
  <conditionalFormatting sqref="M245">
    <cfRule type="containsText" dxfId="1719" priority="1045" operator="containsText" text="Not Applicable">
      <formula>NOT(ISERROR(SEARCH("Not Applicable",M245)))</formula>
    </cfRule>
  </conditionalFormatting>
  <conditionalFormatting sqref="M245">
    <cfRule type="containsText" dxfId="1718" priority="1044" operator="containsText" text="Not Applicable">
      <formula>NOT(ISERROR(SEARCH("Not Applicable",M245)))</formula>
    </cfRule>
  </conditionalFormatting>
  <conditionalFormatting sqref="M245">
    <cfRule type="containsText" dxfId="1717" priority="1043" operator="containsText" text="Not Applicable">
      <formula>NOT(ISERROR(SEARCH("Not Applicable",M245)))</formula>
    </cfRule>
  </conditionalFormatting>
  <conditionalFormatting sqref="M245">
    <cfRule type="containsText" dxfId="1716" priority="1042" operator="containsText" text="Not Applicable">
      <formula>NOT(ISERROR(SEARCH("Not Applicable",M245)))</formula>
    </cfRule>
  </conditionalFormatting>
  <conditionalFormatting sqref="M245">
    <cfRule type="containsText" dxfId="1715" priority="1041" operator="containsText" text="Not Applicable">
      <formula>NOT(ISERROR(SEARCH("Not Applicable",M245)))</formula>
    </cfRule>
  </conditionalFormatting>
  <conditionalFormatting sqref="M245">
    <cfRule type="containsText" dxfId="1714" priority="1040" operator="containsText" text="Not Applicable">
      <formula>NOT(ISERROR(SEARCH("Not Applicable",M245)))</formula>
    </cfRule>
  </conditionalFormatting>
  <conditionalFormatting sqref="M245">
    <cfRule type="containsText" dxfId="1713" priority="1038" operator="containsText" text="Indicator not selected">
      <formula>NOT(ISERROR(SEARCH("Indicator not selected",M245)))</formula>
    </cfRule>
    <cfRule type="containsText" dxfId="1712" priority="1039" operator="containsText" text="Not Applicable">
      <formula>NOT(ISERROR(SEARCH("Not Applicable",M245)))</formula>
    </cfRule>
  </conditionalFormatting>
  <conditionalFormatting sqref="M245">
    <cfRule type="containsText" dxfId="1711" priority="1037" operator="containsText" text="Not Applicable">
      <formula>NOT(ISERROR(SEARCH("Not Applicable",M245)))</formula>
    </cfRule>
  </conditionalFormatting>
  <conditionalFormatting sqref="M245">
    <cfRule type="containsText" dxfId="1710" priority="1035" operator="containsText" text="Not selected on indicator selection">
      <formula>NOT(ISERROR(SEARCH("Not selected on indicator selection",M245)))</formula>
    </cfRule>
    <cfRule type="containsText" dxfId="1709" priority="1036" operator="containsText" text="Not Applicable">
      <formula>NOT(ISERROR(SEARCH("Not Applicable",M245)))</formula>
    </cfRule>
  </conditionalFormatting>
  <conditionalFormatting sqref="M245">
    <cfRule type="containsText" dxfId="1708" priority="1034" operator="containsText" text="Not Applicable">
      <formula>NOT(ISERROR(SEARCH("Not Applicable",M245)))</formula>
    </cfRule>
  </conditionalFormatting>
  <conditionalFormatting sqref="M245">
    <cfRule type="containsText" dxfId="1707" priority="1032" operator="containsText" text="Not selected on indicator selection">
      <formula>NOT(ISERROR(SEARCH("Not selected on indicator selection",M245)))</formula>
    </cfRule>
    <cfRule type="containsText" dxfId="1706" priority="1033" operator="containsText" text="Not Applicable">
      <formula>NOT(ISERROR(SEARCH("Not Applicable",M245)))</formula>
    </cfRule>
  </conditionalFormatting>
  <conditionalFormatting sqref="M245:M247">
    <cfRule type="containsText" dxfId="1705" priority="1030" operator="containsText" text="Select Basic or Needs Improvement for Professional Practice Rating on worksheet titled Eval Info &amp; Rankings.">
      <formula>NOT(ISERROR(SEARCH("Select Basic or Needs Improvement for Professional Practice Rating on worksheet titled Eval Info &amp; Rankings.",M245)))</formula>
    </cfRule>
    <cfRule type="containsText" dxfId="1704" priority="1031" operator="containsText" text="Select Distinguished or Excellent for Professional Practice Rating on worksheet titled Eval Info &amp; Rankings.">
      <formula>NOT(ISERROR(SEARCH("Select Distinguished or Excellent for Professional Practice Rating on worksheet titled Eval Info &amp; Rankings.",M245)))</formula>
    </cfRule>
  </conditionalFormatting>
  <conditionalFormatting sqref="M250">
    <cfRule type="containsText" dxfId="1703" priority="1028" operator="containsText" text="Not Applicable">
      <formula>NOT(ISERROR(SEARCH("Not Applicable",M250)))</formula>
    </cfRule>
  </conditionalFormatting>
  <conditionalFormatting sqref="M250">
    <cfRule type="containsText" dxfId="1702" priority="1029" operator="containsText" text="Select Rating">
      <formula>NOT(ISERROR(SEARCH("Select Rating",M250)))</formula>
    </cfRule>
  </conditionalFormatting>
  <conditionalFormatting sqref="M250">
    <cfRule type="containsText" dxfId="1701" priority="1026" operator="containsText" text="Not selected on indicator selection">
      <formula>NOT(ISERROR(SEARCH("Not selected on indicator selection",M250)))</formula>
    </cfRule>
    <cfRule type="containsText" dxfId="1700" priority="1027" operator="containsText" text="Not Applicable">
      <formula>NOT(ISERROR(SEARCH("Not Applicable",M250)))</formula>
    </cfRule>
  </conditionalFormatting>
  <conditionalFormatting sqref="M250">
    <cfRule type="containsText" dxfId="1699" priority="1025" operator="containsText" text="Not Applicable">
      <formula>NOT(ISERROR(SEARCH("Not Applicable",M250)))</formula>
    </cfRule>
  </conditionalFormatting>
  <conditionalFormatting sqref="M250">
    <cfRule type="containsText" dxfId="1698" priority="1024" operator="containsText" text="Not Applicable">
      <formula>NOT(ISERROR(SEARCH("Not Applicable",M250)))</formula>
    </cfRule>
  </conditionalFormatting>
  <conditionalFormatting sqref="M250">
    <cfRule type="containsText" dxfId="1697" priority="1023" operator="containsText" text="Not Applicable">
      <formula>NOT(ISERROR(SEARCH("Not Applicable",M250)))</formula>
    </cfRule>
  </conditionalFormatting>
  <conditionalFormatting sqref="M250">
    <cfRule type="containsText" dxfId="1696" priority="1022" operator="containsText" text="Not Applicable">
      <formula>NOT(ISERROR(SEARCH("Not Applicable",M250)))</formula>
    </cfRule>
  </conditionalFormatting>
  <conditionalFormatting sqref="M250">
    <cfRule type="containsText" dxfId="1695" priority="1021" operator="containsText" text="Not Applicable">
      <formula>NOT(ISERROR(SEARCH("Not Applicable",M250)))</formula>
    </cfRule>
  </conditionalFormatting>
  <conditionalFormatting sqref="M250">
    <cfRule type="containsText" dxfId="1694" priority="1020" operator="containsText" text="Not Applicable">
      <formula>NOT(ISERROR(SEARCH("Not Applicable",M250)))</formula>
    </cfRule>
  </conditionalFormatting>
  <conditionalFormatting sqref="M250">
    <cfRule type="containsText" dxfId="1693" priority="1019" operator="containsText" text="Not Applicable">
      <formula>NOT(ISERROR(SEARCH("Not Applicable",M250)))</formula>
    </cfRule>
  </conditionalFormatting>
  <conditionalFormatting sqref="M250">
    <cfRule type="containsText" dxfId="1692" priority="1018" operator="containsText" text="Not Applicable">
      <formula>NOT(ISERROR(SEARCH("Not Applicable",M250)))</formula>
    </cfRule>
  </conditionalFormatting>
  <conditionalFormatting sqref="M250">
    <cfRule type="containsText" dxfId="1691" priority="1016" operator="containsText" text="Indicator not selected">
      <formula>NOT(ISERROR(SEARCH("Indicator not selected",M250)))</formula>
    </cfRule>
    <cfRule type="containsText" dxfId="1690" priority="1017" operator="containsText" text="Not Applicable">
      <formula>NOT(ISERROR(SEARCH("Not Applicable",M250)))</formula>
    </cfRule>
  </conditionalFormatting>
  <conditionalFormatting sqref="M250">
    <cfRule type="containsText" dxfId="1689" priority="1015" operator="containsText" text="Not Applicable">
      <formula>NOT(ISERROR(SEARCH("Not Applicable",M250)))</formula>
    </cfRule>
  </conditionalFormatting>
  <conditionalFormatting sqref="M250">
    <cfRule type="containsText" dxfId="1688" priority="1013" operator="containsText" text="Not selected on indicator selection">
      <formula>NOT(ISERROR(SEARCH("Not selected on indicator selection",M250)))</formula>
    </cfRule>
    <cfRule type="containsText" dxfId="1687" priority="1014" operator="containsText" text="Not Applicable">
      <formula>NOT(ISERROR(SEARCH("Not Applicable",M250)))</formula>
    </cfRule>
  </conditionalFormatting>
  <conditionalFormatting sqref="M250">
    <cfRule type="containsText" dxfId="1686" priority="1012" operator="containsText" text="Not Applicable">
      <formula>NOT(ISERROR(SEARCH("Not Applicable",M250)))</formula>
    </cfRule>
  </conditionalFormatting>
  <conditionalFormatting sqref="M250">
    <cfRule type="containsText" dxfId="1685" priority="1010" operator="containsText" text="Not selected on indicator selection">
      <formula>NOT(ISERROR(SEARCH("Not selected on indicator selection",M250)))</formula>
    </cfRule>
    <cfRule type="containsText" dxfId="1684" priority="1011" operator="containsText" text="Not Applicable">
      <formula>NOT(ISERROR(SEARCH("Not Applicable",M250)))</formula>
    </cfRule>
  </conditionalFormatting>
  <conditionalFormatting sqref="M250:M252">
    <cfRule type="containsText" dxfId="1683" priority="1008" operator="containsText" text="Select Basic or Needs Improvement for Professional Practice Rating on worksheet titled Eval Info &amp; Rankings.">
      <formula>NOT(ISERROR(SEARCH("Select Basic or Needs Improvement for Professional Practice Rating on worksheet titled Eval Info &amp; Rankings.",M250)))</formula>
    </cfRule>
    <cfRule type="containsText" dxfId="1682" priority="1009" operator="containsText" text="Select Distinguished or Excellent for Professional Practice Rating on worksheet titled Eval Info &amp; Rankings.">
      <formula>NOT(ISERROR(SEARCH("Select Distinguished or Excellent for Professional Practice Rating on worksheet titled Eval Info &amp; Rankings.",M250)))</formula>
    </cfRule>
  </conditionalFormatting>
  <conditionalFormatting sqref="M255">
    <cfRule type="containsText" dxfId="1681" priority="1006" operator="containsText" text="Not Applicable">
      <formula>NOT(ISERROR(SEARCH("Not Applicable",M255)))</formula>
    </cfRule>
  </conditionalFormatting>
  <conditionalFormatting sqref="M255">
    <cfRule type="containsText" dxfId="1680" priority="1007" operator="containsText" text="Select Rating">
      <formula>NOT(ISERROR(SEARCH("Select Rating",M255)))</formula>
    </cfRule>
  </conditionalFormatting>
  <conditionalFormatting sqref="M255">
    <cfRule type="containsText" dxfId="1679" priority="1004" operator="containsText" text="Not selected on indicator selection">
      <formula>NOT(ISERROR(SEARCH("Not selected on indicator selection",M255)))</formula>
    </cfRule>
    <cfRule type="containsText" dxfId="1678" priority="1005" operator="containsText" text="Not Applicable">
      <formula>NOT(ISERROR(SEARCH("Not Applicable",M255)))</formula>
    </cfRule>
  </conditionalFormatting>
  <conditionalFormatting sqref="M255">
    <cfRule type="containsText" dxfId="1677" priority="1003" operator="containsText" text="Not Applicable">
      <formula>NOT(ISERROR(SEARCH("Not Applicable",M255)))</formula>
    </cfRule>
  </conditionalFormatting>
  <conditionalFormatting sqref="M255">
    <cfRule type="containsText" dxfId="1676" priority="1002" operator="containsText" text="Not Applicable">
      <formula>NOT(ISERROR(SEARCH("Not Applicable",M255)))</formula>
    </cfRule>
  </conditionalFormatting>
  <conditionalFormatting sqref="M255">
    <cfRule type="containsText" dxfId="1675" priority="1001" operator="containsText" text="Not Applicable">
      <formula>NOT(ISERROR(SEARCH("Not Applicable",M255)))</formula>
    </cfRule>
  </conditionalFormatting>
  <conditionalFormatting sqref="M255">
    <cfRule type="containsText" dxfId="1674" priority="1000" operator="containsText" text="Not Applicable">
      <formula>NOT(ISERROR(SEARCH("Not Applicable",M255)))</formula>
    </cfRule>
  </conditionalFormatting>
  <conditionalFormatting sqref="M255">
    <cfRule type="containsText" dxfId="1673" priority="999" operator="containsText" text="Not Applicable">
      <formula>NOT(ISERROR(SEARCH("Not Applicable",M255)))</formula>
    </cfRule>
  </conditionalFormatting>
  <conditionalFormatting sqref="M255">
    <cfRule type="containsText" dxfId="1672" priority="998" operator="containsText" text="Not Applicable">
      <formula>NOT(ISERROR(SEARCH("Not Applicable",M255)))</formula>
    </cfRule>
  </conditionalFormatting>
  <conditionalFormatting sqref="M255">
    <cfRule type="containsText" dxfId="1671" priority="997" operator="containsText" text="Not Applicable">
      <formula>NOT(ISERROR(SEARCH("Not Applicable",M255)))</formula>
    </cfRule>
  </conditionalFormatting>
  <conditionalFormatting sqref="M255">
    <cfRule type="containsText" dxfId="1670" priority="996" operator="containsText" text="Not Applicable">
      <formula>NOT(ISERROR(SEARCH("Not Applicable",M255)))</formula>
    </cfRule>
  </conditionalFormatting>
  <conditionalFormatting sqref="M255">
    <cfRule type="containsText" dxfId="1669" priority="994" operator="containsText" text="Indicator not selected">
      <formula>NOT(ISERROR(SEARCH("Indicator not selected",M255)))</formula>
    </cfRule>
    <cfRule type="containsText" dxfId="1668" priority="995" operator="containsText" text="Not Applicable">
      <formula>NOT(ISERROR(SEARCH("Not Applicable",M255)))</formula>
    </cfRule>
  </conditionalFormatting>
  <conditionalFormatting sqref="M255">
    <cfRule type="containsText" dxfId="1667" priority="993" operator="containsText" text="Not Applicable">
      <formula>NOT(ISERROR(SEARCH("Not Applicable",M255)))</formula>
    </cfRule>
  </conditionalFormatting>
  <conditionalFormatting sqref="M255">
    <cfRule type="containsText" dxfId="1666" priority="991" operator="containsText" text="Not selected on indicator selection">
      <formula>NOT(ISERROR(SEARCH("Not selected on indicator selection",M255)))</formula>
    </cfRule>
    <cfRule type="containsText" dxfId="1665" priority="992" operator="containsText" text="Not Applicable">
      <formula>NOT(ISERROR(SEARCH("Not Applicable",M255)))</formula>
    </cfRule>
  </conditionalFormatting>
  <conditionalFormatting sqref="M255">
    <cfRule type="containsText" dxfId="1664" priority="990" operator="containsText" text="Not Applicable">
      <formula>NOT(ISERROR(SEARCH("Not Applicable",M255)))</formula>
    </cfRule>
  </conditionalFormatting>
  <conditionalFormatting sqref="M255">
    <cfRule type="containsText" dxfId="1663" priority="988" operator="containsText" text="Not selected on indicator selection">
      <formula>NOT(ISERROR(SEARCH("Not selected on indicator selection",M255)))</formula>
    </cfRule>
    <cfRule type="containsText" dxfId="1662" priority="989" operator="containsText" text="Not Applicable">
      <formula>NOT(ISERROR(SEARCH("Not Applicable",M255)))</formula>
    </cfRule>
  </conditionalFormatting>
  <conditionalFormatting sqref="M255:M257">
    <cfRule type="containsText" dxfId="1661" priority="986" operator="containsText" text="Select Basic or Needs Improvement for Professional Practice Rating on worksheet titled Eval Info &amp; Rankings.">
      <formula>NOT(ISERROR(SEARCH("Select Basic or Needs Improvement for Professional Practice Rating on worksheet titled Eval Info &amp; Rankings.",M255)))</formula>
    </cfRule>
    <cfRule type="containsText" dxfId="1660" priority="987" operator="containsText" text="Select Distinguished or Excellent for Professional Practice Rating on worksheet titled Eval Info &amp; Rankings.">
      <formula>NOT(ISERROR(SEARCH("Select Distinguished or Excellent for Professional Practice Rating on worksheet titled Eval Info &amp; Rankings.",M255)))</formula>
    </cfRule>
  </conditionalFormatting>
  <conditionalFormatting sqref="M267">
    <cfRule type="containsText" dxfId="1659" priority="984" operator="containsText" text="Not Applicable">
      <formula>NOT(ISERROR(SEARCH("Not Applicable",M267)))</formula>
    </cfRule>
  </conditionalFormatting>
  <conditionalFormatting sqref="M267">
    <cfRule type="containsText" dxfId="1658" priority="985" operator="containsText" text="Select Rating">
      <formula>NOT(ISERROR(SEARCH("Select Rating",M267)))</formula>
    </cfRule>
  </conditionalFormatting>
  <conditionalFormatting sqref="M267">
    <cfRule type="containsText" dxfId="1657" priority="982" operator="containsText" text="Not selected on indicator selection">
      <formula>NOT(ISERROR(SEARCH("Not selected on indicator selection",M267)))</formula>
    </cfRule>
    <cfRule type="containsText" dxfId="1656" priority="983" operator="containsText" text="Not Applicable">
      <formula>NOT(ISERROR(SEARCH("Not Applicable",M267)))</formula>
    </cfRule>
  </conditionalFormatting>
  <conditionalFormatting sqref="M267">
    <cfRule type="containsText" dxfId="1655" priority="981" operator="containsText" text="Not Applicable">
      <formula>NOT(ISERROR(SEARCH("Not Applicable",M267)))</formula>
    </cfRule>
  </conditionalFormatting>
  <conditionalFormatting sqref="M267">
    <cfRule type="containsText" dxfId="1654" priority="980" operator="containsText" text="Not Applicable">
      <formula>NOT(ISERROR(SEARCH("Not Applicable",M267)))</formula>
    </cfRule>
  </conditionalFormatting>
  <conditionalFormatting sqref="M267">
    <cfRule type="containsText" dxfId="1653" priority="979" operator="containsText" text="Not Applicable">
      <formula>NOT(ISERROR(SEARCH("Not Applicable",M267)))</formula>
    </cfRule>
  </conditionalFormatting>
  <conditionalFormatting sqref="M267">
    <cfRule type="containsText" dxfId="1652" priority="978" operator="containsText" text="Not Applicable">
      <formula>NOT(ISERROR(SEARCH("Not Applicable",M267)))</formula>
    </cfRule>
  </conditionalFormatting>
  <conditionalFormatting sqref="M267">
    <cfRule type="containsText" dxfId="1651" priority="977" operator="containsText" text="Not Applicable">
      <formula>NOT(ISERROR(SEARCH("Not Applicable",M267)))</formula>
    </cfRule>
  </conditionalFormatting>
  <conditionalFormatting sqref="M267">
    <cfRule type="containsText" dxfId="1650" priority="976" operator="containsText" text="Not Applicable">
      <formula>NOT(ISERROR(SEARCH("Not Applicable",M267)))</formula>
    </cfRule>
  </conditionalFormatting>
  <conditionalFormatting sqref="M267">
    <cfRule type="containsText" dxfId="1649" priority="975" operator="containsText" text="Not Applicable">
      <formula>NOT(ISERROR(SEARCH("Not Applicable",M267)))</formula>
    </cfRule>
  </conditionalFormatting>
  <conditionalFormatting sqref="M267">
    <cfRule type="containsText" dxfId="1648" priority="974" operator="containsText" text="Not Applicable">
      <formula>NOT(ISERROR(SEARCH("Not Applicable",M267)))</formula>
    </cfRule>
  </conditionalFormatting>
  <conditionalFormatting sqref="M267">
    <cfRule type="containsText" dxfId="1647" priority="972" operator="containsText" text="Indicator not selected">
      <formula>NOT(ISERROR(SEARCH("Indicator not selected",M267)))</formula>
    </cfRule>
    <cfRule type="containsText" dxfId="1646" priority="973" operator="containsText" text="Not Applicable">
      <formula>NOT(ISERROR(SEARCH("Not Applicable",M267)))</formula>
    </cfRule>
  </conditionalFormatting>
  <conditionalFormatting sqref="M267">
    <cfRule type="containsText" dxfId="1645" priority="971" operator="containsText" text="Not Applicable">
      <formula>NOT(ISERROR(SEARCH("Not Applicable",M267)))</formula>
    </cfRule>
  </conditionalFormatting>
  <conditionalFormatting sqref="M267">
    <cfRule type="containsText" dxfId="1644" priority="969" operator="containsText" text="Not selected on indicator selection">
      <formula>NOT(ISERROR(SEARCH("Not selected on indicator selection",M267)))</formula>
    </cfRule>
    <cfRule type="containsText" dxfId="1643" priority="970" operator="containsText" text="Not Applicable">
      <formula>NOT(ISERROR(SEARCH("Not Applicable",M267)))</formula>
    </cfRule>
  </conditionalFormatting>
  <conditionalFormatting sqref="M267">
    <cfRule type="containsText" dxfId="1642" priority="968" operator="containsText" text="Not Applicable">
      <formula>NOT(ISERROR(SEARCH("Not Applicable",M267)))</formula>
    </cfRule>
  </conditionalFormatting>
  <conditionalFormatting sqref="M267">
    <cfRule type="containsText" dxfId="1641" priority="966" operator="containsText" text="Not selected on indicator selection">
      <formula>NOT(ISERROR(SEARCH("Not selected on indicator selection",M267)))</formula>
    </cfRule>
    <cfRule type="containsText" dxfId="1640" priority="967" operator="containsText" text="Not Applicable">
      <formula>NOT(ISERROR(SEARCH("Not Applicable",M267)))</formula>
    </cfRule>
  </conditionalFormatting>
  <conditionalFormatting sqref="M267:M269">
    <cfRule type="containsText" dxfId="1639" priority="964" operator="containsText" text="Select Basic or Needs Improvement for Professional Practice Rating on worksheet titled Eval Info &amp; Rankings.">
      <formula>NOT(ISERROR(SEARCH("Select Basic or Needs Improvement for Professional Practice Rating on worksheet titled Eval Info &amp; Rankings.",M267)))</formula>
    </cfRule>
    <cfRule type="containsText" dxfId="1638" priority="965" operator="containsText" text="Select Distinguished or Excellent for Professional Practice Rating on worksheet titled Eval Info &amp; Rankings.">
      <formula>NOT(ISERROR(SEARCH("Select Distinguished or Excellent for Professional Practice Rating on worksheet titled Eval Info &amp; Rankings.",M267)))</formula>
    </cfRule>
  </conditionalFormatting>
  <conditionalFormatting sqref="M272">
    <cfRule type="containsText" dxfId="1637" priority="962" operator="containsText" text="Not Applicable">
      <formula>NOT(ISERROR(SEARCH("Not Applicable",M272)))</formula>
    </cfRule>
  </conditionalFormatting>
  <conditionalFormatting sqref="M272">
    <cfRule type="containsText" dxfId="1636" priority="963" operator="containsText" text="Select Rating">
      <formula>NOT(ISERROR(SEARCH("Select Rating",M272)))</formula>
    </cfRule>
  </conditionalFormatting>
  <conditionalFormatting sqref="M272">
    <cfRule type="containsText" dxfId="1635" priority="960" operator="containsText" text="Not selected on indicator selection">
      <formula>NOT(ISERROR(SEARCH("Not selected on indicator selection",M272)))</formula>
    </cfRule>
    <cfRule type="containsText" dxfId="1634" priority="961" operator="containsText" text="Not Applicable">
      <formula>NOT(ISERROR(SEARCH("Not Applicable",M272)))</formula>
    </cfRule>
  </conditionalFormatting>
  <conditionalFormatting sqref="M272">
    <cfRule type="containsText" dxfId="1633" priority="959" operator="containsText" text="Not Applicable">
      <formula>NOT(ISERROR(SEARCH("Not Applicable",M272)))</formula>
    </cfRule>
  </conditionalFormatting>
  <conditionalFormatting sqref="M272">
    <cfRule type="containsText" dxfId="1632" priority="958" operator="containsText" text="Not Applicable">
      <formula>NOT(ISERROR(SEARCH("Not Applicable",M272)))</formula>
    </cfRule>
  </conditionalFormatting>
  <conditionalFormatting sqref="M272">
    <cfRule type="containsText" dxfId="1631" priority="957" operator="containsText" text="Not Applicable">
      <formula>NOT(ISERROR(SEARCH("Not Applicable",M272)))</formula>
    </cfRule>
  </conditionalFormatting>
  <conditionalFormatting sqref="M272">
    <cfRule type="containsText" dxfId="1630" priority="956" operator="containsText" text="Not Applicable">
      <formula>NOT(ISERROR(SEARCH("Not Applicable",M272)))</formula>
    </cfRule>
  </conditionalFormatting>
  <conditionalFormatting sqref="M272">
    <cfRule type="containsText" dxfId="1629" priority="955" operator="containsText" text="Not Applicable">
      <formula>NOT(ISERROR(SEARCH("Not Applicable",M272)))</formula>
    </cfRule>
  </conditionalFormatting>
  <conditionalFormatting sqref="M272">
    <cfRule type="containsText" dxfId="1628" priority="954" operator="containsText" text="Not Applicable">
      <formula>NOT(ISERROR(SEARCH("Not Applicable",M272)))</formula>
    </cfRule>
  </conditionalFormatting>
  <conditionalFormatting sqref="M272">
    <cfRule type="containsText" dxfId="1627" priority="953" operator="containsText" text="Not Applicable">
      <formula>NOT(ISERROR(SEARCH("Not Applicable",M272)))</formula>
    </cfRule>
  </conditionalFormatting>
  <conditionalFormatting sqref="M272">
    <cfRule type="containsText" dxfId="1626" priority="952" operator="containsText" text="Not Applicable">
      <formula>NOT(ISERROR(SEARCH("Not Applicable",M272)))</formula>
    </cfRule>
  </conditionalFormatting>
  <conditionalFormatting sqref="M272">
    <cfRule type="containsText" dxfId="1625" priority="950" operator="containsText" text="Indicator not selected">
      <formula>NOT(ISERROR(SEARCH("Indicator not selected",M272)))</formula>
    </cfRule>
    <cfRule type="containsText" dxfId="1624" priority="951" operator="containsText" text="Not Applicable">
      <formula>NOT(ISERROR(SEARCH("Not Applicable",M272)))</formula>
    </cfRule>
  </conditionalFormatting>
  <conditionalFormatting sqref="M272">
    <cfRule type="containsText" dxfId="1623" priority="949" operator="containsText" text="Not Applicable">
      <formula>NOT(ISERROR(SEARCH("Not Applicable",M272)))</formula>
    </cfRule>
  </conditionalFormatting>
  <conditionalFormatting sqref="M272">
    <cfRule type="containsText" dxfId="1622" priority="947" operator="containsText" text="Not selected on indicator selection">
      <formula>NOT(ISERROR(SEARCH("Not selected on indicator selection",M272)))</formula>
    </cfRule>
    <cfRule type="containsText" dxfId="1621" priority="948" operator="containsText" text="Not Applicable">
      <formula>NOT(ISERROR(SEARCH("Not Applicable",M272)))</formula>
    </cfRule>
  </conditionalFormatting>
  <conditionalFormatting sqref="M272">
    <cfRule type="containsText" dxfId="1620" priority="946" operator="containsText" text="Not Applicable">
      <formula>NOT(ISERROR(SEARCH("Not Applicable",M272)))</formula>
    </cfRule>
  </conditionalFormatting>
  <conditionalFormatting sqref="M272">
    <cfRule type="containsText" dxfId="1619" priority="944" operator="containsText" text="Not selected on indicator selection">
      <formula>NOT(ISERROR(SEARCH("Not selected on indicator selection",M272)))</formula>
    </cfRule>
    <cfRule type="containsText" dxfId="1618" priority="945" operator="containsText" text="Not Applicable">
      <formula>NOT(ISERROR(SEARCH("Not Applicable",M272)))</formula>
    </cfRule>
  </conditionalFormatting>
  <conditionalFormatting sqref="M272:M274">
    <cfRule type="containsText" dxfId="1617" priority="942" operator="containsText" text="Select Basic or Needs Improvement for Professional Practice Rating on worksheet titled Eval Info &amp; Rankings.">
      <formula>NOT(ISERROR(SEARCH("Select Basic or Needs Improvement for Professional Practice Rating on worksheet titled Eval Info &amp; Rankings.",M272)))</formula>
    </cfRule>
    <cfRule type="containsText" dxfId="1616" priority="943" operator="containsText" text="Select Distinguished or Excellent for Professional Practice Rating on worksheet titled Eval Info &amp; Rankings.">
      <formula>NOT(ISERROR(SEARCH("Select Distinguished or Excellent for Professional Practice Rating on worksheet titled Eval Info &amp; Rankings.",M272)))</formula>
    </cfRule>
  </conditionalFormatting>
  <conditionalFormatting sqref="M277">
    <cfRule type="containsText" dxfId="1615" priority="940" operator="containsText" text="Not Applicable">
      <formula>NOT(ISERROR(SEARCH("Not Applicable",M277)))</formula>
    </cfRule>
  </conditionalFormatting>
  <conditionalFormatting sqref="M277">
    <cfRule type="containsText" dxfId="1614" priority="941" operator="containsText" text="Select Rating">
      <formula>NOT(ISERROR(SEARCH("Select Rating",M277)))</formula>
    </cfRule>
  </conditionalFormatting>
  <conditionalFormatting sqref="M277">
    <cfRule type="containsText" dxfId="1613" priority="938" operator="containsText" text="Not selected on indicator selection">
      <formula>NOT(ISERROR(SEARCH("Not selected on indicator selection",M277)))</formula>
    </cfRule>
    <cfRule type="containsText" dxfId="1612" priority="939" operator="containsText" text="Not Applicable">
      <formula>NOT(ISERROR(SEARCH("Not Applicable",M277)))</formula>
    </cfRule>
  </conditionalFormatting>
  <conditionalFormatting sqref="M277">
    <cfRule type="containsText" dxfId="1611" priority="937" operator="containsText" text="Not Applicable">
      <formula>NOT(ISERROR(SEARCH("Not Applicable",M277)))</formula>
    </cfRule>
  </conditionalFormatting>
  <conditionalFormatting sqref="M277">
    <cfRule type="containsText" dxfId="1610" priority="936" operator="containsText" text="Not Applicable">
      <formula>NOT(ISERROR(SEARCH("Not Applicable",M277)))</formula>
    </cfRule>
  </conditionalFormatting>
  <conditionalFormatting sqref="M277">
    <cfRule type="containsText" dxfId="1609" priority="935" operator="containsText" text="Not Applicable">
      <formula>NOT(ISERROR(SEARCH("Not Applicable",M277)))</formula>
    </cfRule>
  </conditionalFormatting>
  <conditionalFormatting sqref="M277">
    <cfRule type="containsText" dxfId="1608" priority="934" operator="containsText" text="Not Applicable">
      <formula>NOT(ISERROR(SEARCH("Not Applicable",M277)))</formula>
    </cfRule>
  </conditionalFormatting>
  <conditionalFormatting sqref="M277">
    <cfRule type="containsText" dxfId="1607" priority="933" operator="containsText" text="Not Applicable">
      <formula>NOT(ISERROR(SEARCH("Not Applicable",M277)))</formula>
    </cfRule>
  </conditionalFormatting>
  <conditionalFormatting sqref="M277">
    <cfRule type="containsText" dxfId="1606" priority="932" operator="containsText" text="Not Applicable">
      <formula>NOT(ISERROR(SEARCH("Not Applicable",M277)))</formula>
    </cfRule>
  </conditionalFormatting>
  <conditionalFormatting sqref="M277">
    <cfRule type="containsText" dxfId="1605" priority="931" operator="containsText" text="Not Applicable">
      <formula>NOT(ISERROR(SEARCH("Not Applicable",M277)))</formula>
    </cfRule>
  </conditionalFormatting>
  <conditionalFormatting sqref="M277">
    <cfRule type="containsText" dxfId="1604" priority="930" operator="containsText" text="Not Applicable">
      <formula>NOT(ISERROR(SEARCH("Not Applicable",M277)))</formula>
    </cfRule>
  </conditionalFormatting>
  <conditionalFormatting sqref="M277">
    <cfRule type="containsText" dxfId="1603" priority="928" operator="containsText" text="Indicator not selected">
      <formula>NOT(ISERROR(SEARCH("Indicator not selected",M277)))</formula>
    </cfRule>
    <cfRule type="containsText" dxfId="1602" priority="929" operator="containsText" text="Not Applicable">
      <formula>NOT(ISERROR(SEARCH("Not Applicable",M277)))</formula>
    </cfRule>
  </conditionalFormatting>
  <conditionalFormatting sqref="M277">
    <cfRule type="containsText" dxfId="1601" priority="927" operator="containsText" text="Not Applicable">
      <formula>NOT(ISERROR(SEARCH("Not Applicable",M277)))</formula>
    </cfRule>
  </conditionalFormatting>
  <conditionalFormatting sqref="M277">
    <cfRule type="containsText" dxfId="1600" priority="925" operator="containsText" text="Not selected on indicator selection">
      <formula>NOT(ISERROR(SEARCH("Not selected on indicator selection",M277)))</formula>
    </cfRule>
    <cfRule type="containsText" dxfId="1599" priority="926" operator="containsText" text="Not Applicable">
      <formula>NOT(ISERROR(SEARCH("Not Applicable",M277)))</formula>
    </cfRule>
  </conditionalFormatting>
  <conditionalFormatting sqref="M277">
    <cfRule type="containsText" dxfId="1598" priority="924" operator="containsText" text="Not Applicable">
      <formula>NOT(ISERROR(SEARCH("Not Applicable",M277)))</formula>
    </cfRule>
  </conditionalFormatting>
  <conditionalFormatting sqref="M277">
    <cfRule type="containsText" dxfId="1597" priority="922" operator="containsText" text="Not selected on indicator selection">
      <formula>NOT(ISERROR(SEARCH("Not selected on indicator selection",M277)))</formula>
    </cfRule>
    <cfRule type="containsText" dxfId="1596" priority="923" operator="containsText" text="Not Applicable">
      <formula>NOT(ISERROR(SEARCH("Not Applicable",M277)))</formula>
    </cfRule>
  </conditionalFormatting>
  <conditionalFormatting sqref="M277:M279">
    <cfRule type="containsText" dxfId="1595" priority="920" operator="containsText" text="Select Basic or Needs Improvement for Professional Practice Rating on worksheet titled Eval Info &amp; Rankings.">
      <formula>NOT(ISERROR(SEARCH("Select Basic or Needs Improvement for Professional Practice Rating on worksheet titled Eval Info &amp; Rankings.",M277)))</formula>
    </cfRule>
    <cfRule type="containsText" dxfId="1594" priority="921" operator="containsText" text="Select Distinguished or Excellent for Professional Practice Rating on worksheet titled Eval Info &amp; Rankings.">
      <formula>NOT(ISERROR(SEARCH("Select Distinguished or Excellent for Professional Practice Rating on worksheet titled Eval Info &amp; Rankings.",M277)))</formula>
    </cfRule>
  </conditionalFormatting>
  <conditionalFormatting sqref="M282">
    <cfRule type="containsText" dxfId="1593" priority="918" operator="containsText" text="Not Applicable">
      <formula>NOT(ISERROR(SEARCH("Not Applicable",M282)))</formula>
    </cfRule>
  </conditionalFormatting>
  <conditionalFormatting sqref="M282">
    <cfRule type="containsText" dxfId="1592" priority="919" operator="containsText" text="Select Rating">
      <formula>NOT(ISERROR(SEARCH("Select Rating",M282)))</formula>
    </cfRule>
  </conditionalFormatting>
  <conditionalFormatting sqref="M282">
    <cfRule type="containsText" dxfId="1591" priority="916" operator="containsText" text="Not selected on indicator selection">
      <formula>NOT(ISERROR(SEARCH("Not selected on indicator selection",M282)))</formula>
    </cfRule>
    <cfRule type="containsText" dxfId="1590" priority="917" operator="containsText" text="Not Applicable">
      <formula>NOT(ISERROR(SEARCH("Not Applicable",M282)))</formula>
    </cfRule>
  </conditionalFormatting>
  <conditionalFormatting sqref="M282">
    <cfRule type="containsText" dxfId="1589" priority="915" operator="containsText" text="Not Applicable">
      <formula>NOT(ISERROR(SEARCH("Not Applicable",M282)))</formula>
    </cfRule>
  </conditionalFormatting>
  <conditionalFormatting sqref="M282">
    <cfRule type="containsText" dxfId="1588" priority="914" operator="containsText" text="Not Applicable">
      <formula>NOT(ISERROR(SEARCH("Not Applicable",M282)))</formula>
    </cfRule>
  </conditionalFormatting>
  <conditionalFormatting sqref="M282">
    <cfRule type="containsText" dxfId="1587" priority="913" operator="containsText" text="Not Applicable">
      <formula>NOT(ISERROR(SEARCH("Not Applicable",M282)))</formula>
    </cfRule>
  </conditionalFormatting>
  <conditionalFormatting sqref="M282">
    <cfRule type="containsText" dxfId="1586" priority="912" operator="containsText" text="Not Applicable">
      <formula>NOT(ISERROR(SEARCH("Not Applicable",M282)))</formula>
    </cfRule>
  </conditionalFormatting>
  <conditionalFormatting sqref="M282">
    <cfRule type="containsText" dxfId="1585" priority="911" operator="containsText" text="Not Applicable">
      <formula>NOT(ISERROR(SEARCH("Not Applicable",M282)))</formula>
    </cfRule>
  </conditionalFormatting>
  <conditionalFormatting sqref="M282">
    <cfRule type="containsText" dxfId="1584" priority="910" operator="containsText" text="Not Applicable">
      <formula>NOT(ISERROR(SEARCH("Not Applicable",M282)))</formula>
    </cfRule>
  </conditionalFormatting>
  <conditionalFormatting sqref="M282">
    <cfRule type="containsText" dxfId="1583" priority="909" operator="containsText" text="Not Applicable">
      <formula>NOT(ISERROR(SEARCH("Not Applicable",M282)))</formula>
    </cfRule>
  </conditionalFormatting>
  <conditionalFormatting sqref="M282">
    <cfRule type="containsText" dxfId="1582" priority="908" operator="containsText" text="Not Applicable">
      <formula>NOT(ISERROR(SEARCH("Not Applicable",M282)))</formula>
    </cfRule>
  </conditionalFormatting>
  <conditionalFormatting sqref="M282">
    <cfRule type="containsText" dxfId="1581" priority="906" operator="containsText" text="Indicator not selected">
      <formula>NOT(ISERROR(SEARCH("Indicator not selected",M282)))</formula>
    </cfRule>
    <cfRule type="containsText" dxfId="1580" priority="907" operator="containsText" text="Not Applicable">
      <formula>NOT(ISERROR(SEARCH("Not Applicable",M282)))</formula>
    </cfRule>
  </conditionalFormatting>
  <conditionalFormatting sqref="M282">
    <cfRule type="containsText" dxfId="1579" priority="905" operator="containsText" text="Not Applicable">
      <formula>NOT(ISERROR(SEARCH("Not Applicable",M282)))</formula>
    </cfRule>
  </conditionalFormatting>
  <conditionalFormatting sqref="M282">
    <cfRule type="containsText" dxfId="1578" priority="903" operator="containsText" text="Not selected on indicator selection">
      <formula>NOT(ISERROR(SEARCH("Not selected on indicator selection",M282)))</formula>
    </cfRule>
    <cfRule type="containsText" dxfId="1577" priority="904" operator="containsText" text="Not Applicable">
      <formula>NOT(ISERROR(SEARCH("Not Applicable",M282)))</formula>
    </cfRule>
  </conditionalFormatting>
  <conditionalFormatting sqref="M282">
    <cfRule type="containsText" dxfId="1576" priority="902" operator="containsText" text="Not Applicable">
      <formula>NOT(ISERROR(SEARCH("Not Applicable",M282)))</formula>
    </cfRule>
  </conditionalFormatting>
  <conditionalFormatting sqref="M282">
    <cfRule type="containsText" dxfId="1575" priority="900" operator="containsText" text="Not selected on indicator selection">
      <formula>NOT(ISERROR(SEARCH("Not selected on indicator selection",M282)))</formula>
    </cfRule>
    <cfRule type="containsText" dxfId="1574" priority="901" operator="containsText" text="Not Applicable">
      <formula>NOT(ISERROR(SEARCH("Not Applicable",M282)))</formula>
    </cfRule>
  </conditionalFormatting>
  <conditionalFormatting sqref="M282:M284">
    <cfRule type="containsText" dxfId="1573" priority="898" operator="containsText" text="Select Basic or Needs Improvement for Professional Practice Rating on worksheet titled Eval Info &amp; Rankings.">
      <formula>NOT(ISERROR(SEARCH("Select Basic or Needs Improvement for Professional Practice Rating on worksheet titled Eval Info &amp; Rankings.",M282)))</formula>
    </cfRule>
    <cfRule type="containsText" dxfId="1572" priority="899" operator="containsText" text="Select Distinguished or Excellent for Professional Practice Rating on worksheet titled Eval Info &amp; Rankings.">
      <formula>NOT(ISERROR(SEARCH("Select Distinguished or Excellent for Professional Practice Rating on worksheet titled Eval Info &amp; Rankings.",M282)))</formula>
    </cfRule>
  </conditionalFormatting>
  <conditionalFormatting sqref="M287">
    <cfRule type="containsText" dxfId="1571" priority="896" operator="containsText" text="Not Applicable">
      <formula>NOT(ISERROR(SEARCH("Not Applicable",M287)))</formula>
    </cfRule>
  </conditionalFormatting>
  <conditionalFormatting sqref="M287">
    <cfRule type="containsText" dxfId="1570" priority="897" operator="containsText" text="Select Rating">
      <formula>NOT(ISERROR(SEARCH("Select Rating",M287)))</formula>
    </cfRule>
  </conditionalFormatting>
  <conditionalFormatting sqref="M287">
    <cfRule type="containsText" dxfId="1569" priority="894" operator="containsText" text="Not selected on indicator selection">
      <formula>NOT(ISERROR(SEARCH("Not selected on indicator selection",M287)))</formula>
    </cfRule>
    <cfRule type="containsText" dxfId="1568" priority="895" operator="containsText" text="Not Applicable">
      <formula>NOT(ISERROR(SEARCH("Not Applicable",M287)))</formula>
    </cfRule>
  </conditionalFormatting>
  <conditionalFormatting sqref="M287">
    <cfRule type="containsText" dxfId="1567" priority="893" operator="containsText" text="Not Applicable">
      <formula>NOT(ISERROR(SEARCH("Not Applicable",M287)))</formula>
    </cfRule>
  </conditionalFormatting>
  <conditionalFormatting sqref="M287">
    <cfRule type="containsText" dxfId="1566" priority="892" operator="containsText" text="Not Applicable">
      <formula>NOT(ISERROR(SEARCH("Not Applicable",M287)))</formula>
    </cfRule>
  </conditionalFormatting>
  <conditionalFormatting sqref="M287">
    <cfRule type="containsText" dxfId="1565" priority="891" operator="containsText" text="Not Applicable">
      <formula>NOT(ISERROR(SEARCH("Not Applicable",M287)))</formula>
    </cfRule>
  </conditionalFormatting>
  <conditionalFormatting sqref="M287">
    <cfRule type="containsText" dxfId="1564" priority="890" operator="containsText" text="Not Applicable">
      <formula>NOT(ISERROR(SEARCH("Not Applicable",M287)))</formula>
    </cfRule>
  </conditionalFormatting>
  <conditionalFormatting sqref="M287">
    <cfRule type="containsText" dxfId="1563" priority="889" operator="containsText" text="Not Applicable">
      <formula>NOT(ISERROR(SEARCH("Not Applicable",M287)))</formula>
    </cfRule>
  </conditionalFormatting>
  <conditionalFormatting sqref="M287">
    <cfRule type="containsText" dxfId="1562" priority="888" operator="containsText" text="Not Applicable">
      <formula>NOT(ISERROR(SEARCH("Not Applicable",M287)))</formula>
    </cfRule>
  </conditionalFormatting>
  <conditionalFormatting sqref="M287">
    <cfRule type="containsText" dxfId="1561" priority="887" operator="containsText" text="Not Applicable">
      <formula>NOT(ISERROR(SEARCH("Not Applicable",M287)))</formula>
    </cfRule>
  </conditionalFormatting>
  <conditionalFormatting sqref="M287">
    <cfRule type="containsText" dxfId="1560" priority="886" operator="containsText" text="Not Applicable">
      <formula>NOT(ISERROR(SEARCH("Not Applicable",M287)))</formula>
    </cfRule>
  </conditionalFormatting>
  <conditionalFormatting sqref="M287">
    <cfRule type="containsText" dxfId="1559" priority="884" operator="containsText" text="Indicator not selected">
      <formula>NOT(ISERROR(SEARCH("Indicator not selected",M287)))</formula>
    </cfRule>
    <cfRule type="containsText" dxfId="1558" priority="885" operator="containsText" text="Not Applicable">
      <formula>NOT(ISERROR(SEARCH("Not Applicable",M287)))</formula>
    </cfRule>
  </conditionalFormatting>
  <conditionalFormatting sqref="M287">
    <cfRule type="containsText" dxfId="1557" priority="883" operator="containsText" text="Not Applicable">
      <formula>NOT(ISERROR(SEARCH("Not Applicable",M287)))</formula>
    </cfRule>
  </conditionalFormatting>
  <conditionalFormatting sqref="M287">
    <cfRule type="containsText" dxfId="1556" priority="881" operator="containsText" text="Not selected on indicator selection">
      <formula>NOT(ISERROR(SEARCH("Not selected on indicator selection",M287)))</formula>
    </cfRule>
    <cfRule type="containsText" dxfId="1555" priority="882" operator="containsText" text="Not Applicable">
      <formula>NOT(ISERROR(SEARCH("Not Applicable",M287)))</formula>
    </cfRule>
  </conditionalFormatting>
  <conditionalFormatting sqref="M287">
    <cfRule type="containsText" dxfId="1554" priority="880" operator="containsText" text="Not Applicable">
      <formula>NOT(ISERROR(SEARCH("Not Applicable",M287)))</formula>
    </cfRule>
  </conditionalFormatting>
  <conditionalFormatting sqref="M287">
    <cfRule type="containsText" dxfId="1553" priority="878" operator="containsText" text="Not selected on indicator selection">
      <formula>NOT(ISERROR(SEARCH("Not selected on indicator selection",M287)))</formula>
    </cfRule>
    <cfRule type="containsText" dxfId="1552" priority="879" operator="containsText" text="Not Applicable">
      <formula>NOT(ISERROR(SEARCH("Not Applicable",M287)))</formula>
    </cfRule>
  </conditionalFormatting>
  <conditionalFormatting sqref="M287:M289">
    <cfRule type="containsText" dxfId="1551" priority="876" operator="containsText" text="Select Basic or Needs Improvement for Professional Practice Rating on worksheet titled Eval Info &amp; Rankings.">
      <formula>NOT(ISERROR(SEARCH("Select Basic or Needs Improvement for Professional Practice Rating on worksheet titled Eval Info &amp; Rankings.",M287)))</formula>
    </cfRule>
    <cfRule type="containsText" dxfId="1550" priority="877" operator="containsText" text="Select Distinguished or Excellent for Professional Practice Rating on worksheet titled Eval Info &amp; Rankings.">
      <formula>NOT(ISERROR(SEARCH("Select Distinguished or Excellent for Professional Practice Rating on worksheet titled Eval Info &amp; Rankings.",M287)))</formula>
    </cfRule>
  </conditionalFormatting>
  <conditionalFormatting sqref="M292">
    <cfRule type="containsText" dxfId="1549" priority="874" operator="containsText" text="Not Applicable">
      <formula>NOT(ISERROR(SEARCH("Not Applicable",M292)))</formula>
    </cfRule>
  </conditionalFormatting>
  <conditionalFormatting sqref="M292">
    <cfRule type="containsText" dxfId="1548" priority="875" operator="containsText" text="Select Rating">
      <formula>NOT(ISERROR(SEARCH("Select Rating",M292)))</formula>
    </cfRule>
  </conditionalFormatting>
  <conditionalFormatting sqref="M292">
    <cfRule type="containsText" dxfId="1547" priority="872" operator="containsText" text="Not selected on indicator selection">
      <formula>NOT(ISERROR(SEARCH("Not selected on indicator selection",M292)))</formula>
    </cfRule>
    <cfRule type="containsText" dxfId="1546" priority="873" operator="containsText" text="Not Applicable">
      <formula>NOT(ISERROR(SEARCH("Not Applicable",M292)))</formula>
    </cfRule>
  </conditionalFormatting>
  <conditionalFormatting sqref="M292">
    <cfRule type="containsText" dxfId="1545" priority="871" operator="containsText" text="Not Applicable">
      <formula>NOT(ISERROR(SEARCH("Not Applicable",M292)))</formula>
    </cfRule>
  </conditionalFormatting>
  <conditionalFormatting sqref="M292">
    <cfRule type="containsText" dxfId="1544" priority="870" operator="containsText" text="Not Applicable">
      <formula>NOT(ISERROR(SEARCH("Not Applicable",M292)))</formula>
    </cfRule>
  </conditionalFormatting>
  <conditionalFormatting sqref="M292">
    <cfRule type="containsText" dxfId="1543" priority="869" operator="containsText" text="Not Applicable">
      <formula>NOT(ISERROR(SEARCH("Not Applicable",M292)))</formula>
    </cfRule>
  </conditionalFormatting>
  <conditionalFormatting sqref="M292">
    <cfRule type="containsText" dxfId="1542" priority="868" operator="containsText" text="Not Applicable">
      <formula>NOT(ISERROR(SEARCH("Not Applicable",M292)))</formula>
    </cfRule>
  </conditionalFormatting>
  <conditionalFormatting sqref="M292">
    <cfRule type="containsText" dxfId="1541" priority="867" operator="containsText" text="Not Applicable">
      <formula>NOT(ISERROR(SEARCH("Not Applicable",M292)))</formula>
    </cfRule>
  </conditionalFormatting>
  <conditionalFormatting sqref="M292">
    <cfRule type="containsText" dxfId="1540" priority="866" operator="containsText" text="Not Applicable">
      <formula>NOT(ISERROR(SEARCH("Not Applicable",M292)))</formula>
    </cfRule>
  </conditionalFormatting>
  <conditionalFormatting sqref="M292">
    <cfRule type="containsText" dxfId="1539" priority="865" operator="containsText" text="Not Applicable">
      <formula>NOT(ISERROR(SEARCH("Not Applicable",M292)))</formula>
    </cfRule>
  </conditionalFormatting>
  <conditionalFormatting sqref="M292">
    <cfRule type="containsText" dxfId="1538" priority="864" operator="containsText" text="Not Applicable">
      <formula>NOT(ISERROR(SEARCH("Not Applicable",M292)))</formula>
    </cfRule>
  </conditionalFormatting>
  <conditionalFormatting sqref="M292">
    <cfRule type="containsText" dxfId="1537" priority="862" operator="containsText" text="Indicator not selected">
      <formula>NOT(ISERROR(SEARCH("Indicator not selected",M292)))</formula>
    </cfRule>
    <cfRule type="containsText" dxfId="1536" priority="863" operator="containsText" text="Not Applicable">
      <formula>NOT(ISERROR(SEARCH("Not Applicable",M292)))</formula>
    </cfRule>
  </conditionalFormatting>
  <conditionalFormatting sqref="M292">
    <cfRule type="containsText" dxfId="1535" priority="861" operator="containsText" text="Not Applicable">
      <formula>NOT(ISERROR(SEARCH("Not Applicable",M292)))</formula>
    </cfRule>
  </conditionalFormatting>
  <conditionalFormatting sqref="M292">
    <cfRule type="containsText" dxfId="1534" priority="859" operator="containsText" text="Not selected on indicator selection">
      <formula>NOT(ISERROR(SEARCH("Not selected on indicator selection",M292)))</formula>
    </cfRule>
    <cfRule type="containsText" dxfId="1533" priority="860" operator="containsText" text="Not Applicable">
      <formula>NOT(ISERROR(SEARCH("Not Applicable",M292)))</formula>
    </cfRule>
  </conditionalFormatting>
  <conditionalFormatting sqref="M292">
    <cfRule type="containsText" dxfId="1532" priority="858" operator="containsText" text="Not Applicable">
      <formula>NOT(ISERROR(SEARCH("Not Applicable",M292)))</formula>
    </cfRule>
  </conditionalFormatting>
  <conditionalFormatting sqref="M292">
    <cfRule type="containsText" dxfId="1531" priority="856" operator="containsText" text="Not selected on indicator selection">
      <formula>NOT(ISERROR(SEARCH("Not selected on indicator selection",M292)))</formula>
    </cfRule>
    <cfRule type="containsText" dxfId="1530" priority="857" operator="containsText" text="Not Applicable">
      <formula>NOT(ISERROR(SEARCH("Not Applicable",M292)))</formula>
    </cfRule>
  </conditionalFormatting>
  <conditionalFormatting sqref="M292:M294">
    <cfRule type="containsText" dxfId="1529" priority="854" operator="containsText" text="Select Basic or Needs Improvement for Professional Practice Rating on worksheet titled Eval Info &amp; Rankings.">
      <formula>NOT(ISERROR(SEARCH("Select Basic or Needs Improvement for Professional Practice Rating on worksheet titled Eval Info &amp; Rankings.",M292)))</formula>
    </cfRule>
    <cfRule type="containsText" dxfId="1528" priority="855" operator="containsText" text="Select Distinguished or Excellent for Professional Practice Rating on worksheet titled Eval Info &amp; Rankings.">
      <formula>NOT(ISERROR(SEARCH("Select Distinguished or Excellent for Professional Practice Rating on worksheet titled Eval Info &amp; Rankings.",M292)))</formula>
    </cfRule>
  </conditionalFormatting>
  <conditionalFormatting sqref="M297">
    <cfRule type="containsText" dxfId="1527" priority="852" operator="containsText" text="Not Applicable">
      <formula>NOT(ISERROR(SEARCH("Not Applicable",M297)))</formula>
    </cfRule>
  </conditionalFormatting>
  <conditionalFormatting sqref="M297">
    <cfRule type="containsText" dxfId="1526" priority="853" operator="containsText" text="Select Rating">
      <formula>NOT(ISERROR(SEARCH("Select Rating",M297)))</formula>
    </cfRule>
  </conditionalFormatting>
  <conditionalFormatting sqref="M297">
    <cfRule type="containsText" dxfId="1525" priority="850" operator="containsText" text="Not selected on indicator selection">
      <formula>NOT(ISERROR(SEARCH("Not selected on indicator selection",M297)))</formula>
    </cfRule>
    <cfRule type="containsText" dxfId="1524" priority="851" operator="containsText" text="Not Applicable">
      <formula>NOT(ISERROR(SEARCH("Not Applicable",M297)))</formula>
    </cfRule>
  </conditionalFormatting>
  <conditionalFormatting sqref="M297">
    <cfRule type="containsText" dxfId="1523" priority="849" operator="containsText" text="Not Applicable">
      <formula>NOT(ISERROR(SEARCH("Not Applicable",M297)))</formula>
    </cfRule>
  </conditionalFormatting>
  <conditionalFormatting sqref="M297">
    <cfRule type="containsText" dxfId="1522" priority="848" operator="containsText" text="Not Applicable">
      <formula>NOT(ISERROR(SEARCH("Not Applicable",M297)))</formula>
    </cfRule>
  </conditionalFormatting>
  <conditionalFormatting sqref="M297">
    <cfRule type="containsText" dxfId="1521" priority="847" operator="containsText" text="Not Applicable">
      <formula>NOT(ISERROR(SEARCH("Not Applicable",M297)))</formula>
    </cfRule>
  </conditionalFormatting>
  <conditionalFormatting sqref="M297">
    <cfRule type="containsText" dxfId="1520" priority="846" operator="containsText" text="Not Applicable">
      <formula>NOT(ISERROR(SEARCH("Not Applicable",M297)))</formula>
    </cfRule>
  </conditionalFormatting>
  <conditionalFormatting sqref="M297">
    <cfRule type="containsText" dxfId="1519" priority="845" operator="containsText" text="Not Applicable">
      <formula>NOT(ISERROR(SEARCH("Not Applicable",M297)))</formula>
    </cfRule>
  </conditionalFormatting>
  <conditionalFormatting sqref="M297">
    <cfRule type="containsText" dxfId="1518" priority="844" operator="containsText" text="Not Applicable">
      <formula>NOT(ISERROR(SEARCH("Not Applicable",M297)))</formula>
    </cfRule>
  </conditionalFormatting>
  <conditionalFormatting sqref="M297">
    <cfRule type="containsText" dxfId="1517" priority="843" operator="containsText" text="Not Applicable">
      <formula>NOT(ISERROR(SEARCH("Not Applicable",M297)))</formula>
    </cfRule>
  </conditionalFormatting>
  <conditionalFormatting sqref="M297">
    <cfRule type="containsText" dxfId="1516" priority="842" operator="containsText" text="Not Applicable">
      <formula>NOT(ISERROR(SEARCH("Not Applicable",M297)))</formula>
    </cfRule>
  </conditionalFormatting>
  <conditionalFormatting sqref="M297">
    <cfRule type="containsText" dxfId="1515" priority="840" operator="containsText" text="Indicator not selected">
      <formula>NOT(ISERROR(SEARCH("Indicator not selected",M297)))</formula>
    </cfRule>
    <cfRule type="containsText" dxfId="1514" priority="841" operator="containsText" text="Not Applicable">
      <formula>NOT(ISERROR(SEARCH("Not Applicable",M297)))</formula>
    </cfRule>
  </conditionalFormatting>
  <conditionalFormatting sqref="M297">
    <cfRule type="containsText" dxfId="1513" priority="839" operator="containsText" text="Not Applicable">
      <formula>NOT(ISERROR(SEARCH("Not Applicable",M297)))</formula>
    </cfRule>
  </conditionalFormatting>
  <conditionalFormatting sqref="M297">
    <cfRule type="containsText" dxfId="1512" priority="837" operator="containsText" text="Not selected on indicator selection">
      <formula>NOT(ISERROR(SEARCH("Not selected on indicator selection",M297)))</formula>
    </cfRule>
    <cfRule type="containsText" dxfId="1511" priority="838" operator="containsText" text="Not Applicable">
      <formula>NOT(ISERROR(SEARCH("Not Applicable",M297)))</formula>
    </cfRule>
  </conditionalFormatting>
  <conditionalFormatting sqref="M297">
    <cfRule type="containsText" dxfId="1510" priority="836" operator="containsText" text="Not Applicable">
      <formula>NOT(ISERROR(SEARCH("Not Applicable",M297)))</formula>
    </cfRule>
  </conditionalFormatting>
  <conditionalFormatting sqref="M297">
    <cfRule type="containsText" dxfId="1509" priority="834" operator="containsText" text="Not selected on indicator selection">
      <formula>NOT(ISERROR(SEARCH("Not selected on indicator selection",M297)))</formula>
    </cfRule>
    <cfRule type="containsText" dxfId="1508" priority="835" operator="containsText" text="Not Applicable">
      <formula>NOT(ISERROR(SEARCH("Not Applicable",M297)))</formula>
    </cfRule>
  </conditionalFormatting>
  <conditionalFormatting sqref="M297:M299">
    <cfRule type="containsText" dxfId="1507" priority="832" operator="containsText" text="Select Basic or Needs Improvement for Professional Practice Rating on worksheet titled Eval Info &amp; Rankings.">
      <formula>NOT(ISERROR(SEARCH("Select Basic or Needs Improvement for Professional Practice Rating on worksheet titled Eval Info &amp; Rankings.",M297)))</formula>
    </cfRule>
    <cfRule type="containsText" dxfId="1506" priority="833" operator="containsText" text="Select Distinguished or Excellent for Professional Practice Rating on worksheet titled Eval Info &amp; Rankings.">
      <formula>NOT(ISERROR(SEARCH("Select Distinguished or Excellent for Professional Practice Rating on worksheet titled Eval Info &amp; Rankings.",M297)))</formula>
    </cfRule>
  </conditionalFormatting>
  <conditionalFormatting sqref="M302">
    <cfRule type="containsText" dxfId="1505" priority="830" operator="containsText" text="Not Applicable">
      <formula>NOT(ISERROR(SEARCH("Not Applicable",M302)))</formula>
    </cfRule>
  </conditionalFormatting>
  <conditionalFormatting sqref="M302">
    <cfRule type="containsText" dxfId="1504" priority="831" operator="containsText" text="Select Rating">
      <formula>NOT(ISERROR(SEARCH("Select Rating",M302)))</formula>
    </cfRule>
  </conditionalFormatting>
  <conditionalFormatting sqref="M302">
    <cfRule type="containsText" dxfId="1503" priority="828" operator="containsText" text="Not selected on indicator selection">
      <formula>NOT(ISERROR(SEARCH("Not selected on indicator selection",M302)))</formula>
    </cfRule>
    <cfRule type="containsText" dxfId="1502" priority="829" operator="containsText" text="Not Applicable">
      <formula>NOT(ISERROR(SEARCH("Not Applicable",M302)))</formula>
    </cfRule>
  </conditionalFormatting>
  <conditionalFormatting sqref="M302">
    <cfRule type="containsText" dxfId="1501" priority="827" operator="containsText" text="Not Applicable">
      <formula>NOT(ISERROR(SEARCH("Not Applicable",M302)))</formula>
    </cfRule>
  </conditionalFormatting>
  <conditionalFormatting sqref="M302">
    <cfRule type="containsText" dxfId="1500" priority="826" operator="containsText" text="Not Applicable">
      <formula>NOT(ISERROR(SEARCH("Not Applicable",M302)))</formula>
    </cfRule>
  </conditionalFormatting>
  <conditionalFormatting sqref="M302">
    <cfRule type="containsText" dxfId="1499" priority="825" operator="containsText" text="Not Applicable">
      <formula>NOT(ISERROR(SEARCH("Not Applicable",M302)))</formula>
    </cfRule>
  </conditionalFormatting>
  <conditionalFormatting sqref="M302">
    <cfRule type="containsText" dxfId="1498" priority="824" operator="containsText" text="Not Applicable">
      <formula>NOT(ISERROR(SEARCH("Not Applicable",M302)))</formula>
    </cfRule>
  </conditionalFormatting>
  <conditionalFormatting sqref="M302">
    <cfRule type="containsText" dxfId="1497" priority="823" operator="containsText" text="Not Applicable">
      <formula>NOT(ISERROR(SEARCH("Not Applicable",M302)))</formula>
    </cfRule>
  </conditionalFormatting>
  <conditionalFormatting sqref="M302">
    <cfRule type="containsText" dxfId="1496" priority="822" operator="containsText" text="Not Applicable">
      <formula>NOT(ISERROR(SEARCH("Not Applicable",M302)))</formula>
    </cfRule>
  </conditionalFormatting>
  <conditionalFormatting sqref="M302">
    <cfRule type="containsText" dxfId="1495" priority="821" operator="containsText" text="Not Applicable">
      <formula>NOT(ISERROR(SEARCH("Not Applicable",M302)))</formula>
    </cfRule>
  </conditionalFormatting>
  <conditionalFormatting sqref="M302">
    <cfRule type="containsText" dxfId="1494" priority="820" operator="containsText" text="Not Applicable">
      <formula>NOT(ISERROR(SEARCH("Not Applicable",M302)))</formula>
    </cfRule>
  </conditionalFormatting>
  <conditionalFormatting sqref="M302">
    <cfRule type="containsText" dxfId="1493" priority="818" operator="containsText" text="Indicator not selected">
      <formula>NOT(ISERROR(SEARCH("Indicator not selected",M302)))</formula>
    </cfRule>
    <cfRule type="containsText" dxfId="1492" priority="819" operator="containsText" text="Not Applicable">
      <formula>NOT(ISERROR(SEARCH("Not Applicable",M302)))</formula>
    </cfRule>
  </conditionalFormatting>
  <conditionalFormatting sqref="M302">
    <cfRule type="containsText" dxfId="1491" priority="817" operator="containsText" text="Not Applicable">
      <formula>NOT(ISERROR(SEARCH("Not Applicable",M302)))</formula>
    </cfRule>
  </conditionalFormatting>
  <conditionalFormatting sqref="M302">
    <cfRule type="containsText" dxfId="1490" priority="815" operator="containsText" text="Not selected on indicator selection">
      <formula>NOT(ISERROR(SEARCH("Not selected on indicator selection",M302)))</formula>
    </cfRule>
    <cfRule type="containsText" dxfId="1489" priority="816" operator="containsText" text="Not Applicable">
      <formula>NOT(ISERROR(SEARCH("Not Applicable",M302)))</formula>
    </cfRule>
  </conditionalFormatting>
  <conditionalFormatting sqref="M302">
    <cfRule type="containsText" dxfId="1488" priority="814" operator="containsText" text="Not Applicable">
      <formula>NOT(ISERROR(SEARCH("Not Applicable",M302)))</formula>
    </cfRule>
  </conditionalFormatting>
  <conditionalFormatting sqref="M302">
    <cfRule type="containsText" dxfId="1487" priority="812" operator="containsText" text="Not selected on indicator selection">
      <formula>NOT(ISERROR(SEARCH("Not selected on indicator selection",M302)))</formula>
    </cfRule>
    <cfRule type="containsText" dxfId="1486" priority="813" operator="containsText" text="Not Applicable">
      <formula>NOT(ISERROR(SEARCH("Not Applicable",M302)))</formula>
    </cfRule>
  </conditionalFormatting>
  <conditionalFormatting sqref="M302:M304">
    <cfRule type="containsText" dxfId="1485" priority="810" operator="containsText" text="Select Basic or Needs Improvement for Professional Practice Rating on worksheet titled Eval Info &amp; Rankings.">
      <formula>NOT(ISERROR(SEARCH("Select Basic or Needs Improvement for Professional Practice Rating on worksheet titled Eval Info &amp; Rankings.",M302)))</formula>
    </cfRule>
    <cfRule type="containsText" dxfId="1484" priority="811" operator="containsText" text="Select Distinguished or Excellent for Professional Practice Rating on worksheet titled Eval Info &amp; Rankings.">
      <formula>NOT(ISERROR(SEARCH("Select Distinguished or Excellent for Professional Practice Rating on worksheet titled Eval Info &amp; Rankings.",M302)))</formula>
    </cfRule>
  </conditionalFormatting>
  <conditionalFormatting sqref="M314">
    <cfRule type="containsText" dxfId="1483" priority="808" operator="containsText" text="Not Applicable">
      <formula>NOT(ISERROR(SEARCH("Not Applicable",M314)))</formula>
    </cfRule>
  </conditionalFormatting>
  <conditionalFormatting sqref="M314">
    <cfRule type="containsText" dxfId="1482" priority="809" operator="containsText" text="Select Rating">
      <formula>NOT(ISERROR(SEARCH("Select Rating",M314)))</formula>
    </cfRule>
  </conditionalFormatting>
  <conditionalFormatting sqref="M314">
    <cfRule type="containsText" dxfId="1481" priority="806" operator="containsText" text="Not selected on indicator selection">
      <formula>NOT(ISERROR(SEARCH("Not selected on indicator selection",M314)))</formula>
    </cfRule>
    <cfRule type="containsText" dxfId="1480" priority="807" operator="containsText" text="Not Applicable">
      <formula>NOT(ISERROR(SEARCH("Not Applicable",M314)))</formula>
    </cfRule>
  </conditionalFormatting>
  <conditionalFormatting sqref="M314">
    <cfRule type="containsText" dxfId="1479" priority="805" operator="containsText" text="Not Applicable">
      <formula>NOT(ISERROR(SEARCH("Not Applicable",M314)))</formula>
    </cfRule>
  </conditionalFormatting>
  <conditionalFormatting sqref="M314">
    <cfRule type="containsText" dxfId="1478" priority="804" operator="containsText" text="Not Applicable">
      <formula>NOT(ISERROR(SEARCH("Not Applicable",M314)))</formula>
    </cfRule>
  </conditionalFormatting>
  <conditionalFormatting sqref="M314">
    <cfRule type="containsText" dxfId="1477" priority="803" operator="containsText" text="Not Applicable">
      <formula>NOT(ISERROR(SEARCH("Not Applicable",M314)))</formula>
    </cfRule>
  </conditionalFormatting>
  <conditionalFormatting sqref="M314">
    <cfRule type="containsText" dxfId="1476" priority="802" operator="containsText" text="Not Applicable">
      <formula>NOT(ISERROR(SEARCH("Not Applicable",M314)))</formula>
    </cfRule>
  </conditionalFormatting>
  <conditionalFormatting sqref="M314">
    <cfRule type="containsText" dxfId="1475" priority="801" operator="containsText" text="Not Applicable">
      <formula>NOT(ISERROR(SEARCH("Not Applicable",M314)))</formula>
    </cfRule>
  </conditionalFormatting>
  <conditionalFormatting sqref="M314">
    <cfRule type="containsText" dxfId="1474" priority="800" operator="containsText" text="Not Applicable">
      <formula>NOT(ISERROR(SEARCH("Not Applicable",M314)))</formula>
    </cfRule>
  </conditionalFormatting>
  <conditionalFormatting sqref="M314">
    <cfRule type="containsText" dxfId="1473" priority="799" operator="containsText" text="Not Applicable">
      <formula>NOT(ISERROR(SEARCH("Not Applicable",M314)))</formula>
    </cfRule>
  </conditionalFormatting>
  <conditionalFormatting sqref="M314">
    <cfRule type="containsText" dxfId="1472" priority="798" operator="containsText" text="Not Applicable">
      <formula>NOT(ISERROR(SEARCH("Not Applicable",M314)))</formula>
    </cfRule>
  </conditionalFormatting>
  <conditionalFormatting sqref="M314">
    <cfRule type="containsText" dxfId="1471" priority="796" operator="containsText" text="Indicator not selected">
      <formula>NOT(ISERROR(SEARCH("Indicator not selected",M314)))</formula>
    </cfRule>
    <cfRule type="containsText" dxfId="1470" priority="797" operator="containsText" text="Not Applicable">
      <formula>NOT(ISERROR(SEARCH("Not Applicable",M314)))</formula>
    </cfRule>
  </conditionalFormatting>
  <conditionalFormatting sqref="M314">
    <cfRule type="containsText" dxfId="1469" priority="795" operator="containsText" text="Not Applicable">
      <formula>NOT(ISERROR(SEARCH("Not Applicable",M314)))</formula>
    </cfRule>
  </conditionalFormatting>
  <conditionalFormatting sqref="M314">
    <cfRule type="containsText" dxfId="1468" priority="793" operator="containsText" text="Not selected on indicator selection">
      <formula>NOT(ISERROR(SEARCH("Not selected on indicator selection",M314)))</formula>
    </cfRule>
    <cfRule type="containsText" dxfId="1467" priority="794" operator="containsText" text="Not Applicable">
      <formula>NOT(ISERROR(SEARCH("Not Applicable",M314)))</formula>
    </cfRule>
  </conditionalFormatting>
  <conditionalFormatting sqref="M314">
    <cfRule type="containsText" dxfId="1466" priority="792" operator="containsText" text="Not Applicable">
      <formula>NOT(ISERROR(SEARCH("Not Applicable",M314)))</formula>
    </cfRule>
  </conditionalFormatting>
  <conditionalFormatting sqref="M314">
    <cfRule type="containsText" dxfId="1465" priority="790" operator="containsText" text="Not selected on indicator selection">
      <formula>NOT(ISERROR(SEARCH("Not selected on indicator selection",M314)))</formula>
    </cfRule>
    <cfRule type="containsText" dxfId="1464" priority="791" operator="containsText" text="Not Applicable">
      <formula>NOT(ISERROR(SEARCH("Not Applicable",M314)))</formula>
    </cfRule>
  </conditionalFormatting>
  <conditionalFormatting sqref="M314:M316">
    <cfRule type="containsText" dxfId="1463" priority="788" operator="containsText" text="Select Basic or Needs Improvement for Professional Practice Rating on worksheet titled Eval Info &amp; Rankings.">
      <formula>NOT(ISERROR(SEARCH("Select Basic or Needs Improvement for Professional Practice Rating on worksheet titled Eval Info &amp; Rankings.",M314)))</formula>
    </cfRule>
    <cfRule type="containsText" dxfId="1462" priority="789" operator="containsText" text="Select Distinguished or Excellent for Professional Practice Rating on worksheet titled Eval Info &amp; Rankings.">
      <formula>NOT(ISERROR(SEARCH("Select Distinguished or Excellent for Professional Practice Rating on worksheet titled Eval Info &amp; Rankings.",M314)))</formula>
    </cfRule>
  </conditionalFormatting>
  <conditionalFormatting sqref="M319">
    <cfRule type="containsText" dxfId="1461" priority="786" operator="containsText" text="Not Applicable">
      <formula>NOT(ISERROR(SEARCH("Not Applicable",M319)))</formula>
    </cfRule>
  </conditionalFormatting>
  <conditionalFormatting sqref="M319">
    <cfRule type="containsText" dxfId="1460" priority="787" operator="containsText" text="Select Rating">
      <formula>NOT(ISERROR(SEARCH("Select Rating",M319)))</formula>
    </cfRule>
  </conditionalFormatting>
  <conditionalFormatting sqref="M319">
    <cfRule type="containsText" dxfId="1459" priority="784" operator="containsText" text="Not selected on indicator selection">
      <formula>NOT(ISERROR(SEARCH("Not selected on indicator selection",M319)))</formula>
    </cfRule>
    <cfRule type="containsText" dxfId="1458" priority="785" operator="containsText" text="Not Applicable">
      <formula>NOT(ISERROR(SEARCH("Not Applicable",M319)))</formula>
    </cfRule>
  </conditionalFormatting>
  <conditionalFormatting sqref="M319">
    <cfRule type="containsText" dxfId="1457" priority="783" operator="containsText" text="Not Applicable">
      <formula>NOT(ISERROR(SEARCH("Not Applicable",M319)))</formula>
    </cfRule>
  </conditionalFormatting>
  <conditionalFormatting sqref="M319">
    <cfRule type="containsText" dxfId="1456" priority="782" operator="containsText" text="Not Applicable">
      <formula>NOT(ISERROR(SEARCH("Not Applicable",M319)))</formula>
    </cfRule>
  </conditionalFormatting>
  <conditionalFormatting sqref="M319">
    <cfRule type="containsText" dxfId="1455" priority="781" operator="containsText" text="Not Applicable">
      <formula>NOT(ISERROR(SEARCH("Not Applicable",M319)))</formula>
    </cfRule>
  </conditionalFormatting>
  <conditionalFormatting sqref="M319">
    <cfRule type="containsText" dxfId="1454" priority="780" operator="containsText" text="Not Applicable">
      <formula>NOT(ISERROR(SEARCH("Not Applicable",M319)))</formula>
    </cfRule>
  </conditionalFormatting>
  <conditionalFormatting sqref="M319">
    <cfRule type="containsText" dxfId="1453" priority="779" operator="containsText" text="Not Applicable">
      <formula>NOT(ISERROR(SEARCH("Not Applicable",M319)))</formula>
    </cfRule>
  </conditionalFormatting>
  <conditionalFormatting sqref="M319">
    <cfRule type="containsText" dxfId="1452" priority="778" operator="containsText" text="Not Applicable">
      <formula>NOT(ISERROR(SEARCH("Not Applicable",M319)))</formula>
    </cfRule>
  </conditionalFormatting>
  <conditionalFormatting sqref="M319">
    <cfRule type="containsText" dxfId="1451" priority="777" operator="containsText" text="Not Applicable">
      <formula>NOT(ISERROR(SEARCH("Not Applicable",M319)))</formula>
    </cfRule>
  </conditionalFormatting>
  <conditionalFormatting sqref="M319">
    <cfRule type="containsText" dxfId="1450" priority="776" operator="containsText" text="Not Applicable">
      <formula>NOT(ISERROR(SEARCH("Not Applicable",M319)))</formula>
    </cfRule>
  </conditionalFormatting>
  <conditionalFormatting sqref="M319">
    <cfRule type="containsText" dxfId="1449" priority="774" operator="containsText" text="Indicator not selected">
      <formula>NOT(ISERROR(SEARCH("Indicator not selected",M319)))</formula>
    </cfRule>
    <cfRule type="containsText" dxfId="1448" priority="775" operator="containsText" text="Not Applicable">
      <formula>NOT(ISERROR(SEARCH("Not Applicable",M319)))</formula>
    </cfRule>
  </conditionalFormatting>
  <conditionalFormatting sqref="M319">
    <cfRule type="containsText" dxfId="1447" priority="773" operator="containsText" text="Not Applicable">
      <formula>NOT(ISERROR(SEARCH("Not Applicable",M319)))</formula>
    </cfRule>
  </conditionalFormatting>
  <conditionalFormatting sqref="M319">
    <cfRule type="containsText" dxfId="1446" priority="771" operator="containsText" text="Not selected on indicator selection">
      <formula>NOT(ISERROR(SEARCH("Not selected on indicator selection",M319)))</formula>
    </cfRule>
    <cfRule type="containsText" dxfId="1445" priority="772" operator="containsText" text="Not Applicable">
      <formula>NOT(ISERROR(SEARCH("Not Applicable",M319)))</formula>
    </cfRule>
  </conditionalFormatting>
  <conditionalFormatting sqref="M319">
    <cfRule type="containsText" dxfId="1444" priority="770" operator="containsText" text="Not Applicable">
      <formula>NOT(ISERROR(SEARCH("Not Applicable",M319)))</formula>
    </cfRule>
  </conditionalFormatting>
  <conditionalFormatting sqref="M319">
    <cfRule type="containsText" dxfId="1443" priority="768" operator="containsText" text="Not selected on indicator selection">
      <formula>NOT(ISERROR(SEARCH("Not selected on indicator selection",M319)))</formula>
    </cfRule>
    <cfRule type="containsText" dxfId="1442" priority="769" operator="containsText" text="Not Applicable">
      <formula>NOT(ISERROR(SEARCH("Not Applicable",M319)))</formula>
    </cfRule>
  </conditionalFormatting>
  <conditionalFormatting sqref="M319:M321">
    <cfRule type="containsText" dxfId="1441" priority="766" operator="containsText" text="Select Basic or Needs Improvement for Professional Practice Rating on worksheet titled Eval Info &amp; Rankings.">
      <formula>NOT(ISERROR(SEARCH("Select Basic or Needs Improvement for Professional Practice Rating on worksheet titled Eval Info &amp; Rankings.",M319)))</formula>
    </cfRule>
    <cfRule type="containsText" dxfId="1440" priority="767" operator="containsText" text="Select Distinguished or Excellent for Professional Practice Rating on worksheet titled Eval Info &amp; Rankings.">
      <formula>NOT(ISERROR(SEARCH("Select Distinguished or Excellent for Professional Practice Rating on worksheet titled Eval Info &amp; Rankings.",M319)))</formula>
    </cfRule>
  </conditionalFormatting>
  <conditionalFormatting sqref="M324">
    <cfRule type="containsText" dxfId="1439" priority="764" operator="containsText" text="Not Applicable">
      <formula>NOT(ISERROR(SEARCH("Not Applicable",M324)))</formula>
    </cfRule>
  </conditionalFormatting>
  <conditionalFormatting sqref="M324">
    <cfRule type="containsText" dxfId="1438" priority="765" operator="containsText" text="Select Rating">
      <formula>NOT(ISERROR(SEARCH("Select Rating",M324)))</formula>
    </cfRule>
  </conditionalFormatting>
  <conditionalFormatting sqref="M324">
    <cfRule type="containsText" dxfId="1437" priority="762" operator="containsText" text="Not selected on indicator selection">
      <formula>NOT(ISERROR(SEARCH("Not selected on indicator selection",M324)))</formula>
    </cfRule>
    <cfRule type="containsText" dxfId="1436" priority="763" operator="containsText" text="Not Applicable">
      <formula>NOT(ISERROR(SEARCH("Not Applicable",M324)))</formula>
    </cfRule>
  </conditionalFormatting>
  <conditionalFormatting sqref="M324">
    <cfRule type="containsText" dxfId="1435" priority="761" operator="containsText" text="Not Applicable">
      <formula>NOT(ISERROR(SEARCH("Not Applicable",M324)))</formula>
    </cfRule>
  </conditionalFormatting>
  <conditionalFormatting sqref="M324">
    <cfRule type="containsText" dxfId="1434" priority="760" operator="containsText" text="Not Applicable">
      <formula>NOT(ISERROR(SEARCH("Not Applicable",M324)))</formula>
    </cfRule>
  </conditionalFormatting>
  <conditionalFormatting sqref="M324">
    <cfRule type="containsText" dxfId="1433" priority="759" operator="containsText" text="Not Applicable">
      <formula>NOT(ISERROR(SEARCH("Not Applicable",M324)))</formula>
    </cfRule>
  </conditionalFormatting>
  <conditionalFormatting sqref="M324">
    <cfRule type="containsText" dxfId="1432" priority="758" operator="containsText" text="Not Applicable">
      <formula>NOT(ISERROR(SEARCH("Not Applicable",M324)))</formula>
    </cfRule>
  </conditionalFormatting>
  <conditionalFormatting sqref="M324">
    <cfRule type="containsText" dxfId="1431" priority="757" operator="containsText" text="Not Applicable">
      <formula>NOT(ISERROR(SEARCH("Not Applicable",M324)))</formula>
    </cfRule>
  </conditionalFormatting>
  <conditionalFormatting sqref="M324">
    <cfRule type="containsText" dxfId="1430" priority="756" operator="containsText" text="Not Applicable">
      <formula>NOT(ISERROR(SEARCH("Not Applicable",M324)))</formula>
    </cfRule>
  </conditionalFormatting>
  <conditionalFormatting sqref="M324">
    <cfRule type="containsText" dxfId="1429" priority="755" operator="containsText" text="Not Applicable">
      <formula>NOT(ISERROR(SEARCH("Not Applicable",M324)))</formula>
    </cfRule>
  </conditionalFormatting>
  <conditionalFormatting sqref="M324">
    <cfRule type="containsText" dxfId="1428" priority="754" operator="containsText" text="Not Applicable">
      <formula>NOT(ISERROR(SEARCH("Not Applicable",M324)))</formula>
    </cfRule>
  </conditionalFormatting>
  <conditionalFormatting sqref="M324">
    <cfRule type="containsText" dxfId="1427" priority="752" operator="containsText" text="Indicator not selected">
      <formula>NOT(ISERROR(SEARCH("Indicator not selected",M324)))</formula>
    </cfRule>
    <cfRule type="containsText" dxfId="1426" priority="753" operator="containsText" text="Not Applicable">
      <formula>NOT(ISERROR(SEARCH("Not Applicable",M324)))</formula>
    </cfRule>
  </conditionalFormatting>
  <conditionalFormatting sqref="M324">
    <cfRule type="containsText" dxfId="1425" priority="751" operator="containsText" text="Not Applicable">
      <formula>NOT(ISERROR(SEARCH("Not Applicable",M324)))</formula>
    </cfRule>
  </conditionalFormatting>
  <conditionalFormatting sqref="M324">
    <cfRule type="containsText" dxfId="1424" priority="749" operator="containsText" text="Not selected on indicator selection">
      <formula>NOT(ISERROR(SEARCH("Not selected on indicator selection",M324)))</formula>
    </cfRule>
    <cfRule type="containsText" dxfId="1423" priority="750" operator="containsText" text="Not Applicable">
      <formula>NOT(ISERROR(SEARCH("Not Applicable",M324)))</formula>
    </cfRule>
  </conditionalFormatting>
  <conditionalFormatting sqref="M324">
    <cfRule type="containsText" dxfId="1422" priority="748" operator="containsText" text="Not Applicable">
      <formula>NOT(ISERROR(SEARCH("Not Applicable",M324)))</formula>
    </cfRule>
  </conditionalFormatting>
  <conditionalFormatting sqref="M324">
    <cfRule type="containsText" dxfId="1421" priority="746" operator="containsText" text="Not selected on indicator selection">
      <formula>NOT(ISERROR(SEARCH("Not selected on indicator selection",M324)))</formula>
    </cfRule>
    <cfRule type="containsText" dxfId="1420" priority="747" operator="containsText" text="Not Applicable">
      <formula>NOT(ISERROR(SEARCH("Not Applicable",M324)))</formula>
    </cfRule>
  </conditionalFormatting>
  <conditionalFormatting sqref="M324:M326">
    <cfRule type="containsText" dxfId="1419" priority="744" operator="containsText" text="Select Basic or Needs Improvement for Professional Practice Rating on worksheet titled Eval Info &amp; Rankings.">
      <formula>NOT(ISERROR(SEARCH("Select Basic or Needs Improvement for Professional Practice Rating on worksheet titled Eval Info &amp; Rankings.",M324)))</formula>
    </cfRule>
    <cfRule type="containsText" dxfId="1418" priority="745" operator="containsText" text="Select Distinguished or Excellent for Professional Practice Rating on worksheet titled Eval Info &amp; Rankings.">
      <formula>NOT(ISERROR(SEARCH("Select Distinguished or Excellent for Professional Practice Rating on worksheet titled Eval Info &amp; Rankings.",M324)))</formula>
    </cfRule>
  </conditionalFormatting>
  <conditionalFormatting sqref="M329">
    <cfRule type="containsText" dxfId="1417" priority="742" operator="containsText" text="Not Applicable">
      <formula>NOT(ISERROR(SEARCH("Not Applicable",M329)))</formula>
    </cfRule>
  </conditionalFormatting>
  <conditionalFormatting sqref="M329">
    <cfRule type="containsText" dxfId="1416" priority="743" operator="containsText" text="Select Rating">
      <formula>NOT(ISERROR(SEARCH("Select Rating",M329)))</formula>
    </cfRule>
  </conditionalFormatting>
  <conditionalFormatting sqref="M329">
    <cfRule type="containsText" dxfId="1415" priority="740" operator="containsText" text="Not selected on indicator selection">
      <formula>NOT(ISERROR(SEARCH("Not selected on indicator selection",M329)))</formula>
    </cfRule>
    <cfRule type="containsText" dxfId="1414" priority="741" operator="containsText" text="Not Applicable">
      <formula>NOT(ISERROR(SEARCH("Not Applicable",M329)))</formula>
    </cfRule>
  </conditionalFormatting>
  <conditionalFormatting sqref="M329">
    <cfRule type="containsText" dxfId="1413" priority="739" operator="containsText" text="Not Applicable">
      <formula>NOT(ISERROR(SEARCH("Not Applicable",M329)))</formula>
    </cfRule>
  </conditionalFormatting>
  <conditionalFormatting sqref="M329">
    <cfRule type="containsText" dxfId="1412" priority="738" operator="containsText" text="Not Applicable">
      <formula>NOT(ISERROR(SEARCH("Not Applicable",M329)))</formula>
    </cfRule>
  </conditionalFormatting>
  <conditionalFormatting sqref="M329">
    <cfRule type="containsText" dxfId="1411" priority="737" operator="containsText" text="Not Applicable">
      <formula>NOT(ISERROR(SEARCH("Not Applicable",M329)))</formula>
    </cfRule>
  </conditionalFormatting>
  <conditionalFormatting sqref="M329">
    <cfRule type="containsText" dxfId="1410" priority="736" operator="containsText" text="Not Applicable">
      <formula>NOT(ISERROR(SEARCH("Not Applicable",M329)))</formula>
    </cfRule>
  </conditionalFormatting>
  <conditionalFormatting sqref="M329">
    <cfRule type="containsText" dxfId="1409" priority="735" operator="containsText" text="Not Applicable">
      <formula>NOT(ISERROR(SEARCH("Not Applicable",M329)))</formula>
    </cfRule>
  </conditionalFormatting>
  <conditionalFormatting sqref="M329">
    <cfRule type="containsText" dxfId="1408" priority="734" operator="containsText" text="Not Applicable">
      <formula>NOT(ISERROR(SEARCH("Not Applicable",M329)))</formula>
    </cfRule>
  </conditionalFormatting>
  <conditionalFormatting sqref="M329">
    <cfRule type="containsText" dxfId="1407" priority="733" operator="containsText" text="Not Applicable">
      <formula>NOT(ISERROR(SEARCH("Not Applicable",M329)))</formula>
    </cfRule>
  </conditionalFormatting>
  <conditionalFormatting sqref="M329">
    <cfRule type="containsText" dxfId="1406" priority="732" operator="containsText" text="Not Applicable">
      <formula>NOT(ISERROR(SEARCH("Not Applicable",M329)))</formula>
    </cfRule>
  </conditionalFormatting>
  <conditionalFormatting sqref="M329">
    <cfRule type="containsText" dxfId="1405" priority="730" operator="containsText" text="Indicator not selected">
      <formula>NOT(ISERROR(SEARCH("Indicator not selected",M329)))</formula>
    </cfRule>
    <cfRule type="containsText" dxfId="1404" priority="731" operator="containsText" text="Not Applicable">
      <formula>NOT(ISERROR(SEARCH("Not Applicable",M329)))</formula>
    </cfRule>
  </conditionalFormatting>
  <conditionalFormatting sqref="M329">
    <cfRule type="containsText" dxfId="1403" priority="729" operator="containsText" text="Not Applicable">
      <formula>NOT(ISERROR(SEARCH("Not Applicable",M329)))</formula>
    </cfRule>
  </conditionalFormatting>
  <conditionalFormatting sqref="M329">
    <cfRule type="containsText" dxfId="1402" priority="727" operator="containsText" text="Not selected on indicator selection">
      <formula>NOT(ISERROR(SEARCH("Not selected on indicator selection",M329)))</formula>
    </cfRule>
    <cfRule type="containsText" dxfId="1401" priority="728" operator="containsText" text="Not Applicable">
      <formula>NOT(ISERROR(SEARCH("Not Applicable",M329)))</formula>
    </cfRule>
  </conditionalFormatting>
  <conditionalFormatting sqref="M329">
    <cfRule type="containsText" dxfId="1400" priority="726" operator="containsText" text="Not Applicable">
      <formula>NOT(ISERROR(SEARCH("Not Applicable",M329)))</formula>
    </cfRule>
  </conditionalFormatting>
  <conditionalFormatting sqref="M329">
    <cfRule type="containsText" dxfId="1399" priority="724" operator="containsText" text="Not selected on indicator selection">
      <formula>NOT(ISERROR(SEARCH("Not selected on indicator selection",M329)))</formula>
    </cfRule>
    <cfRule type="containsText" dxfId="1398" priority="725" operator="containsText" text="Not Applicable">
      <formula>NOT(ISERROR(SEARCH("Not Applicable",M329)))</formula>
    </cfRule>
  </conditionalFormatting>
  <conditionalFormatting sqref="M329:M331">
    <cfRule type="containsText" dxfId="1397" priority="722" operator="containsText" text="Select Basic or Needs Improvement for Professional Practice Rating on worksheet titled Eval Info &amp; Rankings.">
      <formula>NOT(ISERROR(SEARCH("Select Basic or Needs Improvement for Professional Practice Rating on worksheet titled Eval Info &amp; Rankings.",M329)))</formula>
    </cfRule>
    <cfRule type="containsText" dxfId="1396" priority="723" operator="containsText" text="Select Distinguished or Excellent for Professional Practice Rating on worksheet titled Eval Info &amp; Rankings.">
      <formula>NOT(ISERROR(SEARCH("Select Distinguished or Excellent for Professional Practice Rating on worksheet titled Eval Info &amp; Rankings.",M329)))</formula>
    </cfRule>
  </conditionalFormatting>
  <conditionalFormatting sqref="M334">
    <cfRule type="containsText" dxfId="1395" priority="720" operator="containsText" text="Not Applicable">
      <formula>NOT(ISERROR(SEARCH("Not Applicable",M334)))</formula>
    </cfRule>
  </conditionalFormatting>
  <conditionalFormatting sqref="M334">
    <cfRule type="containsText" dxfId="1394" priority="721" operator="containsText" text="Select Rating">
      <formula>NOT(ISERROR(SEARCH("Select Rating",M334)))</formula>
    </cfRule>
  </conditionalFormatting>
  <conditionalFormatting sqref="M334">
    <cfRule type="containsText" dxfId="1393" priority="718" operator="containsText" text="Not selected on indicator selection">
      <formula>NOT(ISERROR(SEARCH("Not selected on indicator selection",M334)))</formula>
    </cfRule>
    <cfRule type="containsText" dxfId="1392" priority="719" operator="containsText" text="Not Applicable">
      <formula>NOT(ISERROR(SEARCH("Not Applicable",M334)))</formula>
    </cfRule>
  </conditionalFormatting>
  <conditionalFormatting sqref="M334">
    <cfRule type="containsText" dxfId="1391" priority="717" operator="containsText" text="Not Applicable">
      <formula>NOT(ISERROR(SEARCH("Not Applicable",M334)))</formula>
    </cfRule>
  </conditionalFormatting>
  <conditionalFormatting sqref="M334">
    <cfRule type="containsText" dxfId="1390" priority="716" operator="containsText" text="Not Applicable">
      <formula>NOT(ISERROR(SEARCH("Not Applicable",M334)))</formula>
    </cfRule>
  </conditionalFormatting>
  <conditionalFormatting sqref="M334">
    <cfRule type="containsText" dxfId="1389" priority="715" operator="containsText" text="Not Applicable">
      <formula>NOT(ISERROR(SEARCH("Not Applicable",M334)))</formula>
    </cfRule>
  </conditionalFormatting>
  <conditionalFormatting sqref="M334">
    <cfRule type="containsText" dxfId="1388" priority="714" operator="containsText" text="Not Applicable">
      <formula>NOT(ISERROR(SEARCH("Not Applicable",M334)))</formula>
    </cfRule>
  </conditionalFormatting>
  <conditionalFormatting sqref="M334">
    <cfRule type="containsText" dxfId="1387" priority="713" operator="containsText" text="Not Applicable">
      <formula>NOT(ISERROR(SEARCH("Not Applicable",M334)))</formula>
    </cfRule>
  </conditionalFormatting>
  <conditionalFormatting sqref="M334">
    <cfRule type="containsText" dxfId="1386" priority="712" operator="containsText" text="Not Applicable">
      <formula>NOT(ISERROR(SEARCH("Not Applicable",M334)))</formula>
    </cfRule>
  </conditionalFormatting>
  <conditionalFormatting sqref="M334">
    <cfRule type="containsText" dxfId="1385" priority="711" operator="containsText" text="Not Applicable">
      <formula>NOT(ISERROR(SEARCH("Not Applicable",M334)))</formula>
    </cfRule>
  </conditionalFormatting>
  <conditionalFormatting sqref="M334">
    <cfRule type="containsText" dxfId="1384" priority="710" operator="containsText" text="Not Applicable">
      <formula>NOT(ISERROR(SEARCH("Not Applicable",M334)))</formula>
    </cfRule>
  </conditionalFormatting>
  <conditionalFormatting sqref="M334">
    <cfRule type="containsText" dxfId="1383" priority="708" operator="containsText" text="Indicator not selected">
      <formula>NOT(ISERROR(SEARCH("Indicator not selected",M334)))</formula>
    </cfRule>
    <cfRule type="containsText" dxfId="1382" priority="709" operator="containsText" text="Not Applicable">
      <formula>NOT(ISERROR(SEARCH("Not Applicable",M334)))</formula>
    </cfRule>
  </conditionalFormatting>
  <conditionalFormatting sqref="M334">
    <cfRule type="containsText" dxfId="1381" priority="707" operator="containsText" text="Not Applicable">
      <formula>NOT(ISERROR(SEARCH("Not Applicable",M334)))</formula>
    </cfRule>
  </conditionalFormatting>
  <conditionalFormatting sqref="M334">
    <cfRule type="containsText" dxfId="1380" priority="705" operator="containsText" text="Not selected on indicator selection">
      <formula>NOT(ISERROR(SEARCH("Not selected on indicator selection",M334)))</formula>
    </cfRule>
    <cfRule type="containsText" dxfId="1379" priority="706" operator="containsText" text="Not Applicable">
      <formula>NOT(ISERROR(SEARCH("Not Applicable",M334)))</formula>
    </cfRule>
  </conditionalFormatting>
  <conditionalFormatting sqref="M334">
    <cfRule type="containsText" dxfId="1378" priority="704" operator="containsText" text="Not Applicable">
      <formula>NOT(ISERROR(SEARCH("Not Applicable",M334)))</formula>
    </cfRule>
  </conditionalFormatting>
  <conditionalFormatting sqref="M334">
    <cfRule type="containsText" dxfId="1377" priority="702" operator="containsText" text="Not selected on indicator selection">
      <formula>NOT(ISERROR(SEARCH("Not selected on indicator selection",M334)))</formula>
    </cfRule>
    <cfRule type="containsText" dxfId="1376" priority="703" operator="containsText" text="Not Applicable">
      <formula>NOT(ISERROR(SEARCH("Not Applicable",M334)))</formula>
    </cfRule>
  </conditionalFormatting>
  <conditionalFormatting sqref="M334:M336">
    <cfRule type="containsText" dxfId="1375" priority="700" operator="containsText" text="Select Basic or Needs Improvement for Professional Practice Rating on worksheet titled Eval Info &amp; Rankings.">
      <formula>NOT(ISERROR(SEARCH("Select Basic or Needs Improvement for Professional Practice Rating on worksheet titled Eval Info &amp; Rankings.",M334)))</formula>
    </cfRule>
    <cfRule type="containsText" dxfId="1374" priority="701" operator="containsText" text="Select Distinguished or Excellent for Professional Practice Rating on worksheet titled Eval Info &amp; Rankings.">
      <formula>NOT(ISERROR(SEARCH("Select Distinguished or Excellent for Professional Practice Rating on worksheet titled Eval Info &amp; Rankings.",M334)))</formula>
    </cfRule>
  </conditionalFormatting>
  <conditionalFormatting sqref="M339">
    <cfRule type="containsText" dxfId="1373" priority="698" operator="containsText" text="Not Applicable">
      <formula>NOT(ISERROR(SEARCH("Not Applicable",M339)))</formula>
    </cfRule>
  </conditionalFormatting>
  <conditionalFormatting sqref="M339">
    <cfRule type="containsText" dxfId="1372" priority="699" operator="containsText" text="Select Rating">
      <formula>NOT(ISERROR(SEARCH("Select Rating",M339)))</formula>
    </cfRule>
  </conditionalFormatting>
  <conditionalFormatting sqref="M339">
    <cfRule type="containsText" dxfId="1371" priority="696" operator="containsText" text="Not selected on indicator selection">
      <formula>NOT(ISERROR(SEARCH("Not selected on indicator selection",M339)))</formula>
    </cfRule>
    <cfRule type="containsText" dxfId="1370" priority="697" operator="containsText" text="Not Applicable">
      <formula>NOT(ISERROR(SEARCH("Not Applicable",M339)))</formula>
    </cfRule>
  </conditionalFormatting>
  <conditionalFormatting sqref="M339">
    <cfRule type="containsText" dxfId="1369" priority="695" operator="containsText" text="Not Applicable">
      <formula>NOT(ISERROR(SEARCH("Not Applicable",M339)))</formula>
    </cfRule>
  </conditionalFormatting>
  <conditionalFormatting sqref="M339">
    <cfRule type="containsText" dxfId="1368" priority="694" operator="containsText" text="Not Applicable">
      <formula>NOT(ISERROR(SEARCH("Not Applicable",M339)))</formula>
    </cfRule>
  </conditionalFormatting>
  <conditionalFormatting sqref="M339">
    <cfRule type="containsText" dxfId="1367" priority="693" operator="containsText" text="Not Applicable">
      <formula>NOT(ISERROR(SEARCH("Not Applicable",M339)))</formula>
    </cfRule>
  </conditionalFormatting>
  <conditionalFormatting sqref="M339">
    <cfRule type="containsText" dxfId="1366" priority="692" operator="containsText" text="Not Applicable">
      <formula>NOT(ISERROR(SEARCH("Not Applicable",M339)))</formula>
    </cfRule>
  </conditionalFormatting>
  <conditionalFormatting sqref="M339">
    <cfRule type="containsText" dxfId="1365" priority="691" operator="containsText" text="Not Applicable">
      <formula>NOT(ISERROR(SEARCH("Not Applicable",M339)))</formula>
    </cfRule>
  </conditionalFormatting>
  <conditionalFormatting sqref="M339">
    <cfRule type="containsText" dxfId="1364" priority="690" operator="containsText" text="Not Applicable">
      <formula>NOT(ISERROR(SEARCH("Not Applicable",M339)))</formula>
    </cfRule>
  </conditionalFormatting>
  <conditionalFormatting sqref="M339">
    <cfRule type="containsText" dxfId="1363" priority="689" operator="containsText" text="Not Applicable">
      <formula>NOT(ISERROR(SEARCH("Not Applicable",M339)))</formula>
    </cfRule>
  </conditionalFormatting>
  <conditionalFormatting sqref="M339">
    <cfRule type="containsText" dxfId="1362" priority="688" operator="containsText" text="Not Applicable">
      <formula>NOT(ISERROR(SEARCH("Not Applicable",M339)))</formula>
    </cfRule>
  </conditionalFormatting>
  <conditionalFormatting sqref="M339">
    <cfRule type="containsText" dxfId="1361" priority="686" operator="containsText" text="Indicator not selected">
      <formula>NOT(ISERROR(SEARCH("Indicator not selected",M339)))</formula>
    </cfRule>
    <cfRule type="containsText" dxfId="1360" priority="687" operator="containsText" text="Not Applicable">
      <formula>NOT(ISERROR(SEARCH("Not Applicable",M339)))</formula>
    </cfRule>
  </conditionalFormatting>
  <conditionalFormatting sqref="M339">
    <cfRule type="containsText" dxfId="1359" priority="685" operator="containsText" text="Not Applicable">
      <formula>NOT(ISERROR(SEARCH("Not Applicable",M339)))</formula>
    </cfRule>
  </conditionalFormatting>
  <conditionalFormatting sqref="M339">
    <cfRule type="containsText" dxfId="1358" priority="683" operator="containsText" text="Not selected on indicator selection">
      <formula>NOT(ISERROR(SEARCH("Not selected on indicator selection",M339)))</formula>
    </cfRule>
    <cfRule type="containsText" dxfId="1357" priority="684" operator="containsText" text="Not Applicable">
      <formula>NOT(ISERROR(SEARCH("Not Applicable",M339)))</formula>
    </cfRule>
  </conditionalFormatting>
  <conditionalFormatting sqref="M339">
    <cfRule type="containsText" dxfId="1356" priority="682" operator="containsText" text="Not Applicable">
      <formula>NOT(ISERROR(SEARCH("Not Applicable",M339)))</formula>
    </cfRule>
  </conditionalFormatting>
  <conditionalFormatting sqref="M339">
    <cfRule type="containsText" dxfId="1355" priority="680" operator="containsText" text="Not selected on indicator selection">
      <formula>NOT(ISERROR(SEARCH("Not selected on indicator selection",M339)))</formula>
    </cfRule>
    <cfRule type="containsText" dxfId="1354" priority="681" operator="containsText" text="Not Applicable">
      <formula>NOT(ISERROR(SEARCH("Not Applicable",M339)))</formula>
    </cfRule>
  </conditionalFormatting>
  <conditionalFormatting sqref="M339:M341">
    <cfRule type="containsText" dxfId="1353" priority="678" operator="containsText" text="Select Basic or Needs Improvement for Professional Practice Rating on worksheet titled Eval Info &amp; Rankings.">
      <formula>NOT(ISERROR(SEARCH("Select Basic or Needs Improvement for Professional Practice Rating on worksheet titled Eval Info &amp; Rankings.",M339)))</formula>
    </cfRule>
    <cfRule type="containsText" dxfId="1352" priority="679" operator="containsText" text="Select Distinguished or Excellent for Professional Practice Rating on worksheet titled Eval Info &amp; Rankings.">
      <formula>NOT(ISERROR(SEARCH("Select Distinguished or Excellent for Professional Practice Rating on worksheet titled Eval Info &amp; Rankings.",M339)))</formula>
    </cfRule>
  </conditionalFormatting>
  <conditionalFormatting sqref="M344">
    <cfRule type="containsText" dxfId="1351" priority="676" operator="containsText" text="Not Applicable">
      <formula>NOT(ISERROR(SEARCH("Not Applicable",M344)))</formula>
    </cfRule>
  </conditionalFormatting>
  <conditionalFormatting sqref="M344">
    <cfRule type="containsText" dxfId="1350" priority="677" operator="containsText" text="Select Rating">
      <formula>NOT(ISERROR(SEARCH("Select Rating",M344)))</formula>
    </cfRule>
  </conditionalFormatting>
  <conditionalFormatting sqref="M344">
    <cfRule type="containsText" dxfId="1349" priority="674" operator="containsText" text="Not selected on indicator selection">
      <formula>NOT(ISERROR(SEARCH("Not selected on indicator selection",M344)))</formula>
    </cfRule>
    <cfRule type="containsText" dxfId="1348" priority="675" operator="containsText" text="Not Applicable">
      <formula>NOT(ISERROR(SEARCH("Not Applicable",M344)))</formula>
    </cfRule>
  </conditionalFormatting>
  <conditionalFormatting sqref="M344">
    <cfRule type="containsText" dxfId="1347" priority="673" operator="containsText" text="Not Applicable">
      <formula>NOT(ISERROR(SEARCH("Not Applicable",M344)))</formula>
    </cfRule>
  </conditionalFormatting>
  <conditionalFormatting sqref="M344">
    <cfRule type="containsText" dxfId="1346" priority="672" operator="containsText" text="Not Applicable">
      <formula>NOT(ISERROR(SEARCH("Not Applicable",M344)))</formula>
    </cfRule>
  </conditionalFormatting>
  <conditionalFormatting sqref="M344">
    <cfRule type="containsText" dxfId="1345" priority="671" operator="containsText" text="Not Applicable">
      <formula>NOT(ISERROR(SEARCH("Not Applicable",M344)))</formula>
    </cfRule>
  </conditionalFormatting>
  <conditionalFormatting sqref="M344">
    <cfRule type="containsText" dxfId="1344" priority="670" operator="containsText" text="Not Applicable">
      <formula>NOT(ISERROR(SEARCH("Not Applicable",M344)))</formula>
    </cfRule>
  </conditionalFormatting>
  <conditionalFormatting sqref="M344">
    <cfRule type="containsText" dxfId="1343" priority="669" operator="containsText" text="Not Applicable">
      <formula>NOT(ISERROR(SEARCH("Not Applicable",M344)))</formula>
    </cfRule>
  </conditionalFormatting>
  <conditionalFormatting sqref="M344">
    <cfRule type="containsText" dxfId="1342" priority="668" operator="containsText" text="Not Applicable">
      <formula>NOT(ISERROR(SEARCH("Not Applicable",M344)))</formula>
    </cfRule>
  </conditionalFormatting>
  <conditionalFormatting sqref="M344">
    <cfRule type="containsText" dxfId="1341" priority="667" operator="containsText" text="Not Applicable">
      <formula>NOT(ISERROR(SEARCH("Not Applicable",M344)))</formula>
    </cfRule>
  </conditionalFormatting>
  <conditionalFormatting sqref="M344">
    <cfRule type="containsText" dxfId="1340" priority="666" operator="containsText" text="Not Applicable">
      <formula>NOT(ISERROR(SEARCH("Not Applicable",M344)))</formula>
    </cfRule>
  </conditionalFormatting>
  <conditionalFormatting sqref="M344">
    <cfRule type="containsText" dxfId="1339" priority="664" operator="containsText" text="Indicator not selected">
      <formula>NOT(ISERROR(SEARCH("Indicator not selected",M344)))</formula>
    </cfRule>
    <cfRule type="containsText" dxfId="1338" priority="665" operator="containsText" text="Not Applicable">
      <formula>NOT(ISERROR(SEARCH("Not Applicable",M344)))</formula>
    </cfRule>
  </conditionalFormatting>
  <conditionalFormatting sqref="M344">
    <cfRule type="containsText" dxfId="1337" priority="663" operator="containsText" text="Not Applicable">
      <formula>NOT(ISERROR(SEARCH("Not Applicable",M344)))</formula>
    </cfRule>
  </conditionalFormatting>
  <conditionalFormatting sqref="M344">
    <cfRule type="containsText" dxfId="1336" priority="661" operator="containsText" text="Not selected on indicator selection">
      <formula>NOT(ISERROR(SEARCH("Not selected on indicator selection",M344)))</formula>
    </cfRule>
    <cfRule type="containsText" dxfId="1335" priority="662" operator="containsText" text="Not Applicable">
      <formula>NOT(ISERROR(SEARCH("Not Applicable",M344)))</formula>
    </cfRule>
  </conditionalFormatting>
  <conditionalFormatting sqref="M344">
    <cfRule type="containsText" dxfId="1334" priority="660" operator="containsText" text="Not Applicable">
      <formula>NOT(ISERROR(SEARCH("Not Applicable",M344)))</formula>
    </cfRule>
  </conditionalFormatting>
  <conditionalFormatting sqref="M344">
    <cfRule type="containsText" dxfId="1333" priority="658" operator="containsText" text="Not selected on indicator selection">
      <formula>NOT(ISERROR(SEARCH("Not selected on indicator selection",M344)))</formula>
    </cfRule>
    <cfRule type="containsText" dxfId="1332" priority="659" operator="containsText" text="Not Applicable">
      <formula>NOT(ISERROR(SEARCH("Not Applicable",M344)))</formula>
    </cfRule>
  </conditionalFormatting>
  <conditionalFormatting sqref="M344:M346">
    <cfRule type="containsText" dxfId="1331" priority="656" operator="containsText" text="Select Basic or Needs Improvement for Professional Practice Rating on worksheet titled Eval Info &amp; Rankings.">
      <formula>NOT(ISERROR(SEARCH("Select Basic or Needs Improvement for Professional Practice Rating on worksheet titled Eval Info &amp; Rankings.",M344)))</formula>
    </cfRule>
    <cfRule type="containsText" dxfId="1330" priority="657" operator="containsText" text="Select Distinguished or Excellent for Professional Practice Rating on worksheet titled Eval Info &amp; Rankings.">
      <formula>NOT(ISERROR(SEARCH("Select Distinguished or Excellent for Professional Practice Rating on worksheet titled Eval Info &amp; Rankings.",M344)))</formula>
    </cfRule>
  </conditionalFormatting>
  <conditionalFormatting sqref="M349">
    <cfRule type="containsText" dxfId="1329" priority="654" operator="containsText" text="Not Applicable">
      <formula>NOT(ISERROR(SEARCH("Not Applicable",M349)))</formula>
    </cfRule>
  </conditionalFormatting>
  <conditionalFormatting sqref="M349">
    <cfRule type="containsText" dxfId="1328" priority="655" operator="containsText" text="Select Rating">
      <formula>NOT(ISERROR(SEARCH("Select Rating",M349)))</formula>
    </cfRule>
  </conditionalFormatting>
  <conditionalFormatting sqref="M349">
    <cfRule type="containsText" dxfId="1327" priority="652" operator="containsText" text="Not selected on indicator selection">
      <formula>NOT(ISERROR(SEARCH("Not selected on indicator selection",M349)))</formula>
    </cfRule>
    <cfRule type="containsText" dxfId="1326" priority="653" operator="containsText" text="Not Applicable">
      <formula>NOT(ISERROR(SEARCH("Not Applicable",M349)))</formula>
    </cfRule>
  </conditionalFormatting>
  <conditionalFormatting sqref="M349">
    <cfRule type="containsText" dxfId="1325" priority="651" operator="containsText" text="Not Applicable">
      <formula>NOT(ISERROR(SEARCH("Not Applicable",M349)))</formula>
    </cfRule>
  </conditionalFormatting>
  <conditionalFormatting sqref="M349">
    <cfRule type="containsText" dxfId="1324" priority="650" operator="containsText" text="Not Applicable">
      <formula>NOT(ISERROR(SEARCH("Not Applicable",M349)))</formula>
    </cfRule>
  </conditionalFormatting>
  <conditionalFormatting sqref="M349">
    <cfRule type="containsText" dxfId="1323" priority="649" operator="containsText" text="Not Applicable">
      <formula>NOT(ISERROR(SEARCH("Not Applicable",M349)))</formula>
    </cfRule>
  </conditionalFormatting>
  <conditionalFormatting sqref="M349">
    <cfRule type="containsText" dxfId="1322" priority="648" operator="containsText" text="Not Applicable">
      <formula>NOT(ISERROR(SEARCH("Not Applicable",M349)))</formula>
    </cfRule>
  </conditionalFormatting>
  <conditionalFormatting sqref="M349">
    <cfRule type="containsText" dxfId="1321" priority="647" operator="containsText" text="Not Applicable">
      <formula>NOT(ISERROR(SEARCH("Not Applicable",M349)))</formula>
    </cfRule>
  </conditionalFormatting>
  <conditionalFormatting sqref="M349">
    <cfRule type="containsText" dxfId="1320" priority="646" operator="containsText" text="Not Applicable">
      <formula>NOT(ISERROR(SEARCH("Not Applicable",M349)))</formula>
    </cfRule>
  </conditionalFormatting>
  <conditionalFormatting sqref="M349">
    <cfRule type="containsText" dxfId="1319" priority="645" operator="containsText" text="Not Applicable">
      <formula>NOT(ISERROR(SEARCH("Not Applicable",M349)))</formula>
    </cfRule>
  </conditionalFormatting>
  <conditionalFormatting sqref="M349">
    <cfRule type="containsText" dxfId="1318" priority="644" operator="containsText" text="Not Applicable">
      <formula>NOT(ISERROR(SEARCH("Not Applicable",M349)))</formula>
    </cfRule>
  </conditionalFormatting>
  <conditionalFormatting sqref="M349">
    <cfRule type="containsText" dxfId="1317" priority="642" operator="containsText" text="Indicator not selected">
      <formula>NOT(ISERROR(SEARCH("Indicator not selected",M349)))</formula>
    </cfRule>
    <cfRule type="containsText" dxfId="1316" priority="643" operator="containsText" text="Not Applicable">
      <formula>NOT(ISERROR(SEARCH("Not Applicable",M349)))</formula>
    </cfRule>
  </conditionalFormatting>
  <conditionalFormatting sqref="M349">
    <cfRule type="containsText" dxfId="1315" priority="641" operator="containsText" text="Not Applicable">
      <formula>NOT(ISERROR(SEARCH("Not Applicable",M349)))</formula>
    </cfRule>
  </conditionalFormatting>
  <conditionalFormatting sqref="M349">
    <cfRule type="containsText" dxfId="1314" priority="639" operator="containsText" text="Not selected on indicator selection">
      <formula>NOT(ISERROR(SEARCH("Not selected on indicator selection",M349)))</formula>
    </cfRule>
    <cfRule type="containsText" dxfId="1313" priority="640" operator="containsText" text="Not Applicable">
      <formula>NOT(ISERROR(SEARCH("Not Applicable",M349)))</formula>
    </cfRule>
  </conditionalFormatting>
  <conditionalFormatting sqref="M349">
    <cfRule type="containsText" dxfId="1312" priority="638" operator="containsText" text="Not Applicable">
      <formula>NOT(ISERROR(SEARCH("Not Applicable",M349)))</formula>
    </cfRule>
  </conditionalFormatting>
  <conditionalFormatting sqref="M349">
    <cfRule type="containsText" dxfId="1311" priority="636" operator="containsText" text="Not selected on indicator selection">
      <formula>NOT(ISERROR(SEARCH("Not selected on indicator selection",M349)))</formula>
    </cfRule>
    <cfRule type="containsText" dxfId="1310" priority="637" operator="containsText" text="Not Applicable">
      <formula>NOT(ISERROR(SEARCH("Not Applicable",M349)))</formula>
    </cfRule>
  </conditionalFormatting>
  <conditionalFormatting sqref="M349:M351">
    <cfRule type="containsText" dxfId="1309" priority="634" operator="containsText" text="Select Basic or Needs Improvement for Professional Practice Rating on worksheet titled Eval Info &amp; Rankings.">
      <formula>NOT(ISERROR(SEARCH("Select Basic or Needs Improvement for Professional Practice Rating on worksheet titled Eval Info &amp; Rankings.",M349)))</formula>
    </cfRule>
    <cfRule type="containsText" dxfId="1308" priority="635" operator="containsText" text="Select Distinguished or Excellent for Professional Practice Rating on worksheet titled Eval Info &amp; Rankings.">
      <formula>NOT(ISERROR(SEARCH("Select Distinguished or Excellent for Professional Practice Rating on worksheet titled Eval Info &amp; Rankings.",M349)))</formula>
    </cfRule>
  </conditionalFormatting>
  <conditionalFormatting sqref="M354">
    <cfRule type="containsText" dxfId="1307" priority="632" operator="containsText" text="Not Applicable">
      <formula>NOT(ISERROR(SEARCH("Not Applicable",M354)))</formula>
    </cfRule>
  </conditionalFormatting>
  <conditionalFormatting sqref="M354">
    <cfRule type="containsText" dxfId="1306" priority="633" operator="containsText" text="Select Rating">
      <formula>NOT(ISERROR(SEARCH("Select Rating",M354)))</formula>
    </cfRule>
  </conditionalFormatting>
  <conditionalFormatting sqref="M354">
    <cfRule type="containsText" dxfId="1305" priority="630" operator="containsText" text="Not selected on indicator selection">
      <formula>NOT(ISERROR(SEARCH("Not selected on indicator selection",M354)))</formula>
    </cfRule>
    <cfRule type="containsText" dxfId="1304" priority="631" operator="containsText" text="Not Applicable">
      <formula>NOT(ISERROR(SEARCH("Not Applicable",M354)))</formula>
    </cfRule>
  </conditionalFormatting>
  <conditionalFormatting sqref="M354">
    <cfRule type="containsText" dxfId="1303" priority="629" operator="containsText" text="Not Applicable">
      <formula>NOT(ISERROR(SEARCH("Not Applicable",M354)))</formula>
    </cfRule>
  </conditionalFormatting>
  <conditionalFormatting sqref="M354">
    <cfRule type="containsText" dxfId="1302" priority="628" operator="containsText" text="Not Applicable">
      <formula>NOT(ISERROR(SEARCH("Not Applicable",M354)))</formula>
    </cfRule>
  </conditionalFormatting>
  <conditionalFormatting sqref="M354">
    <cfRule type="containsText" dxfId="1301" priority="627" operator="containsText" text="Not Applicable">
      <formula>NOT(ISERROR(SEARCH("Not Applicable",M354)))</formula>
    </cfRule>
  </conditionalFormatting>
  <conditionalFormatting sqref="M354">
    <cfRule type="containsText" dxfId="1300" priority="626" operator="containsText" text="Not Applicable">
      <formula>NOT(ISERROR(SEARCH("Not Applicable",M354)))</formula>
    </cfRule>
  </conditionalFormatting>
  <conditionalFormatting sqref="M354">
    <cfRule type="containsText" dxfId="1299" priority="625" operator="containsText" text="Not Applicable">
      <formula>NOT(ISERROR(SEARCH("Not Applicable",M354)))</formula>
    </cfRule>
  </conditionalFormatting>
  <conditionalFormatting sqref="M354">
    <cfRule type="containsText" dxfId="1298" priority="624" operator="containsText" text="Not Applicable">
      <formula>NOT(ISERROR(SEARCH("Not Applicable",M354)))</formula>
    </cfRule>
  </conditionalFormatting>
  <conditionalFormatting sqref="M354">
    <cfRule type="containsText" dxfId="1297" priority="623" operator="containsText" text="Not Applicable">
      <formula>NOT(ISERROR(SEARCH("Not Applicable",M354)))</formula>
    </cfRule>
  </conditionalFormatting>
  <conditionalFormatting sqref="M354">
    <cfRule type="containsText" dxfId="1296" priority="622" operator="containsText" text="Not Applicable">
      <formula>NOT(ISERROR(SEARCH("Not Applicable",M354)))</formula>
    </cfRule>
  </conditionalFormatting>
  <conditionalFormatting sqref="M354">
    <cfRule type="containsText" dxfId="1295" priority="620" operator="containsText" text="Indicator not selected">
      <formula>NOT(ISERROR(SEARCH("Indicator not selected",M354)))</formula>
    </cfRule>
    <cfRule type="containsText" dxfId="1294" priority="621" operator="containsText" text="Not Applicable">
      <formula>NOT(ISERROR(SEARCH("Not Applicable",M354)))</formula>
    </cfRule>
  </conditionalFormatting>
  <conditionalFormatting sqref="M354">
    <cfRule type="containsText" dxfId="1293" priority="619" operator="containsText" text="Not Applicable">
      <formula>NOT(ISERROR(SEARCH("Not Applicable",M354)))</formula>
    </cfRule>
  </conditionalFormatting>
  <conditionalFormatting sqref="M354">
    <cfRule type="containsText" dxfId="1292" priority="617" operator="containsText" text="Not selected on indicator selection">
      <formula>NOT(ISERROR(SEARCH("Not selected on indicator selection",M354)))</formula>
    </cfRule>
    <cfRule type="containsText" dxfId="1291" priority="618" operator="containsText" text="Not Applicable">
      <formula>NOT(ISERROR(SEARCH("Not Applicable",M354)))</formula>
    </cfRule>
  </conditionalFormatting>
  <conditionalFormatting sqref="M354">
    <cfRule type="containsText" dxfId="1290" priority="616" operator="containsText" text="Not Applicable">
      <formula>NOT(ISERROR(SEARCH("Not Applicable",M354)))</formula>
    </cfRule>
  </conditionalFormatting>
  <conditionalFormatting sqref="M354">
    <cfRule type="containsText" dxfId="1289" priority="614" operator="containsText" text="Not selected on indicator selection">
      <formula>NOT(ISERROR(SEARCH("Not selected on indicator selection",M354)))</formula>
    </cfRule>
    <cfRule type="containsText" dxfId="1288" priority="615" operator="containsText" text="Not Applicable">
      <formula>NOT(ISERROR(SEARCH("Not Applicable",M354)))</formula>
    </cfRule>
  </conditionalFormatting>
  <conditionalFormatting sqref="M354:M356">
    <cfRule type="containsText" dxfId="1287" priority="612" operator="containsText" text="Select Basic or Needs Improvement for Professional Practice Rating on worksheet titled Eval Info &amp; Rankings.">
      <formula>NOT(ISERROR(SEARCH("Select Basic or Needs Improvement for Professional Practice Rating on worksheet titled Eval Info &amp; Rankings.",M354)))</formula>
    </cfRule>
    <cfRule type="containsText" dxfId="1286" priority="613" operator="containsText" text="Select Distinguished or Excellent for Professional Practice Rating on worksheet titled Eval Info &amp; Rankings.">
      <formula>NOT(ISERROR(SEARCH("Select Distinguished or Excellent for Professional Practice Rating on worksheet titled Eval Info &amp; Rankings.",M354)))</formula>
    </cfRule>
  </conditionalFormatting>
  <conditionalFormatting sqref="M359">
    <cfRule type="containsText" dxfId="1285" priority="610" operator="containsText" text="Not Applicable">
      <formula>NOT(ISERROR(SEARCH("Not Applicable",M359)))</formula>
    </cfRule>
  </conditionalFormatting>
  <conditionalFormatting sqref="M359">
    <cfRule type="containsText" dxfId="1284" priority="611" operator="containsText" text="Select Rating">
      <formula>NOT(ISERROR(SEARCH("Select Rating",M359)))</formula>
    </cfRule>
  </conditionalFormatting>
  <conditionalFormatting sqref="M359">
    <cfRule type="containsText" dxfId="1283" priority="608" operator="containsText" text="Not selected on indicator selection">
      <formula>NOT(ISERROR(SEARCH("Not selected on indicator selection",M359)))</formula>
    </cfRule>
    <cfRule type="containsText" dxfId="1282" priority="609" operator="containsText" text="Not Applicable">
      <formula>NOT(ISERROR(SEARCH("Not Applicable",M359)))</formula>
    </cfRule>
  </conditionalFormatting>
  <conditionalFormatting sqref="M359">
    <cfRule type="containsText" dxfId="1281" priority="607" operator="containsText" text="Not Applicable">
      <formula>NOT(ISERROR(SEARCH("Not Applicable",M359)))</formula>
    </cfRule>
  </conditionalFormatting>
  <conditionalFormatting sqref="M359">
    <cfRule type="containsText" dxfId="1280" priority="606" operator="containsText" text="Not Applicable">
      <formula>NOT(ISERROR(SEARCH("Not Applicable",M359)))</formula>
    </cfRule>
  </conditionalFormatting>
  <conditionalFormatting sqref="M359">
    <cfRule type="containsText" dxfId="1279" priority="605" operator="containsText" text="Not Applicable">
      <formula>NOT(ISERROR(SEARCH("Not Applicable",M359)))</formula>
    </cfRule>
  </conditionalFormatting>
  <conditionalFormatting sqref="M359">
    <cfRule type="containsText" dxfId="1278" priority="604" operator="containsText" text="Not Applicable">
      <formula>NOT(ISERROR(SEARCH("Not Applicable",M359)))</formula>
    </cfRule>
  </conditionalFormatting>
  <conditionalFormatting sqref="M359">
    <cfRule type="containsText" dxfId="1277" priority="603" operator="containsText" text="Not Applicable">
      <formula>NOT(ISERROR(SEARCH("Not Applicable",M359)))</formula>
    </cfRule>
  </conditionalFormatting>
  <conditionalFormatting sqref="M359">
    <cfRule type="containsText" dxfId="1276" priority="602" operator="containsText" text="Not Applicable">
      <formula>NOT(ISERROR(SEARCH("Not Applicable",M359)))</formula>
    </cfRule>
  </conditionalFormatting>
  <conditionalFormatting sqref="M359">
    <cfRule type="containsText" dxfId="1275" priority="601" operator="containsText" text="Not Applicable">
      <formula>NOT(ISERROR(SEARCH("Not Applicable",M359)))</formula>
    </cfRule>
  </conditionalFormatting>
  <conditionalFormatting sqref="M359">
    <cfRule type="containsText" dxfId="1274" priority="600" operator="containsText" text="Not Applicable">
      <formula>NOT(ISERROR(SEARCH("Not Applicable",M359)))</formula>
    </cfRule>
  </conditionalFormatting>
  <conditionalFormatting sqref="M359">
    <cfRule type="containsText" dxfId="1273" priority="598" operator="containsText" text="Indicator not selected">
      <formula>NOT(ISERROR(SEARCH("Indicator not selected",M359)))</formula>
    </cfRule>
    <cfRule type="containsText" dxfId="1272" priority="599" operator="containsText" text="Not Applicable">
      <formula>NOT(ISERROR(SEARCH("Not Applicable",M359)))</formula>
    </cfRule>
  </conditionalFormatting>
  <conditionalFormatting sqref="M359">
    <cfRule type="containsText" dxfId="1271" priority="597" operator="containsText" text="Not Applicable">
      <formula>NOT(ISERROR(SEARCH("Not Applicable",M359)))</formula>
    </cfRule>
  </conditionalFormatting>
  <conditionalFormatting sqref="M359">
    <cfRule type="containsText" dxfId="1270" priority="595" operator="containsText" text="Not selected on indicator selection">
      <formula>NOT(ISERROR(SEARCH("Not selected on indicator selection",M359)))</formula>
    </cfRule>
    <cfRule type="containsText" dxfId="1269" priority="596" operator="containsText" text="Not Applicable">
      <formula>NOT(ISERROR(SEARCH("Not Applicable",M359)))</formula>
    </cfRule>
  </conditionalFormatting>
  <conditionalFormatting sqref="M359">
    <cfRule type="containsText" dxfId="1268" priority="594" operator="containsText" text="Not Applicable">
      <formula>NOT(ISERROR(SEARCH("Not Applicable",M359)))</formula>
    </cfRule>
  </conditionalFormatting>
  <conditionalFormatting sqref="M359">
    <cfRule type="containsText" dxfId="1267" priority="592" operator="containsText" text="Not selected on indicator selection">
      <formula>NOT(ISERROR(SEARCH("Not selected on indicator selection",M359)))</formula>
    </cfRule>
    <cfRule type="containsText" dxfId="1266" priority="593" operator="containsText" text="Not Applicable">
      <formula>NOT(ISERROR(SEARCH("Not Applicable",M359)))</formula>
    </cfRule>
  </conditionalFormatting>
  <conditionalFormatting sqref="M359:M361">
    <cfRule type="containsText" dxfId="1265" priority="590" operator="containsText" text="Select Basic or Needs Improvement for Professional Practice Rating on worksheet titled Eval Info &amp; Rankings.">
      <formula>NOT(ISERROR(SEARCH("Select Basic or Needs Improvement for Professional Practice Rating on worksheet titled Eval Info &amp; Rankings.",M359)))</formula>
    </cfRule>
    <cfRule type="containsText" dxfId="1264" priority="591" operator="containsText" text="Select Distinguished or Excellent for Professional Practice Rating on worksheet titled Eval Info &amp; Rankings.">
      <formula>NOT(ISERROR(SEARCH("Select Distinguished or Excellent for Professional Practice Rating on worksheet titled Eval Info &amp; Rankings.",M359)))</formula>
    </cfRule>
  </conditionalFormatting>
  <conditionalFormatting sqref="M371">
    <cfRule type="containsText" dxfId="1263" priority="588" operator="containsText" text="Not Applicable">
      <formula>NOT(ISERROR(SEARCH("Not Applicable",M371)))</formula>
    </cfRule>
  </conditionalFormatting>
  <conditionalFormatting sqref="M371">
    <cfRule type="containsText" dxfId="1262" priority="589" operator="containsText" text="Select Rating">
      <formula>NOT(ISERROR(SEARCH("Select Rating",M371)))</formula>
    </cfRule>
  </conditionalFormatting>
  <conditionalFormatting sqref="M371">
    <cfRule type="containsText" dxfId="1261" priority="586" operator="containsText" text="Not selected on indicator selection">
      <formula>NOT(ISERROR(SEARCH("Not selected on indicator selection",M371)))</formula>
    </cfRule>
    <cfRule type="containsText" dxfId="1260" priority="587" operator="containsText" text="Not Applicable">
      <formula>NOT(ISERROR(SEARCH("Not Applicable",M371)))</formula>
    </cfRule>
  </conditionalFormatting>
  <conditionalFormatting sqref="M371">
    <cfRule type="containsText" dxfId="1259" priority="585" operator="containsText" text="Not Applicable">
      <formula>NOT(ISERROR(SEARCH("Not Applicable",M371)))</formula>
    </cfRule>
  </conditionalFormatting>
  <conditionalFormatting sqref="M371">
    <cfRule type="containsText" dxfId="1258" priority="584" operator="containsText" text="Not Applicable">
      <formula>NOT(ISERROR(SEARCH("Not Applicable",M371)))</formula>
    </cfRule>
  </conditionalFormatting>
  <conditionalFormatting sqref="M371">
    <cfRule type="containsText" dxfId="1257" priority="583" operator="containsText" text="Not Applicable">
      <formula>NOT(ISERROR(SEARCH("Not Applicable",M371)))</formula>
    </cfRule>
  </conditionalFormatting>
  <conditionalFormatting sqref="M371">
    <cfRule type="containsText" dxfId="1256" priority="582" operator="containsText" text="Not Applicable">
      <formula>NOT(ISERROR(SEARCH("Not Applicable",M371)))</formula>
    </cfRule>
  </conditionalFormatting>
  <conditionalFormatting sqref="M371">
    <cfRule type="containsText" dxfId="1255" priority="581" operator="containsText" text="Not Applicable">
      <formula>NOT(ISERROR(SEARCH("Not Applicable",M371)))</formula>
    </cfRule>
  </conditionalFormatting>
  <conditionalFormatting sqref="M371">
    <cfRule type="containsText" dxfId="1254" priority="580" operator="containsText" text="Not Applicable">
      <formula>NOT(ISERROR(SEARCH("Not Applicable",M371)))</formula>
    </cfRule>
  </conditionalFormatting>
  <conditionalFormatting sqref="M371">
    <cfRule type="containsText" dxfId="1253" priority="579" operator="containsText" text="Not Applicable">
      <formula>NOT(ISERROR(SEARCH("Not Applicable",M371)))</formula>
    </cfRule>
  </conditionalFormatting>
  <conditionalFormatting sqref="M371">
    <cfRule type="containsText" dxfId="1252" priority="578" operator="containsText" text="Not Applicable">
      <formula>NOT(ISERROR(SEARCH("Not Applicable",M371)))</formula>
    </cfRule>
  </conditionalFormatting>
  <conditionalFormatting sqref="M371">
    <cfRule type="containsText" dxfId="1251" priority="576" operator="containsText" text="Indicator not selected">
      <formula>NOT(ISERROR(SEARCH("Indicator not selected",M371)))</formula>
    </cfRule>
    <cfRule type="containsText" dxfId="1250" priority="577" operator="containsText" text="Not Applicable">
      <formula>NOT(ISERROR(SEARCH("Not Applicable",M371)))</formula>
    </cfRule>
  </conditionalFormatting>
  <conditionalFormatting sqref="M371">
    <cfRule type="containsText" dxfId="1249" priority="575" operator="containsText" text="Not Applicable">
      <formula>NOT(ISERROR(SEARCH("Not Applicable",M371)))</formula>
    </cfRule>
  </conditionalFormatting>
  <conditionalFormatting sqref="M371">
    <cfRule type="containsText" dxfId="1248" priority="573" operator="containsText" text="Not selected on indicator selection">
      <formula>NOT(ISERROR(SEARCH("Not selected on indicator selection",M371)))</formula>
    </cfRule>
    <cfRule type="containsText" dxfId="1247" priority="574" operator="containsText" text="Not Applicable">
      <formula>NOT(ISERROR(SEARCH("Not Applicable",M371)))</formula>
    </cfRule>
  </conditionalFormatting>
  <conditionalFormatting sqref="M371">
    <cfRule type="containsText" dxfId="1246" priority="572" operator="containsText" text="Not Applicable">
      <formula>NOT(ISERROR(SEARCH("Not Applicable",M371)))</formula>
    </cfRule>
  </conditionalFormatting>
  <conditionalFormatting sqref="M371">
    <cfRule type="containsText" dxfId="1245" priority="570" operator="containsText" text="Not selected on indicator selection">
      <formula>NOT(ISERROR(SEARCH("Not selected on indicator selection",M371)))</formula>
    </cfRule>
    <cfRule type="containsText" dxfId="1244" priority="571" operator="containsText" text="Not Applicable">
      <formula>NOT(ISERROR(SEARCH("Not Applicable",M371)))</formula>
    </cfRule>
  </conditionalFormatting>
  <conditionalFormatting sqref="M371:M373">
    <cfRule type="containsText" dxfId="1243" priority="568" operator="containsText" text="Select Basic or Needs Improvement for Professional Practice Rating on worksheet titled Eval Info &amp; Rankings.">
      <formula>NOT(ISERROR(SEARCH("Select Basic or Needs Improvement for Professional Practice Rating on worksheet titled Eval Info &amp; Rankings.",M371)))</formula>
    </cfRule>
    <cfRule type="containsText" dxfId="1242" priority="569" operator="containsText" text="Select Distinguished or Excellent for Professional Practice Rating on worksheet titled Eval Info &amp; Rankings.">
      <formula>NOT(ISERROR(SEARCH("Select Distinguished or Excellent for Professional Practice Rating on worksheet titled Eval Info &amp; Rankings.",M371)))</formula>
    </cfRule>
  </conditionalFormatting>
  <conditionalFormatting sqref="M376">
    <cfRule type="containsText" dxfId="1241" priority="566" operator="containsText" text="Not Applicable">
      <formula>NOT(ISERROR(SEARCH("Not Applicable",M376)))</formula>
    </cfRule>
  </conditionalFormatting>
  <conditionalFormatting sqref="M376">
    <cfRule type="containsText" dxfId="1240" priority="567" operator="containsText" text="Select Rating">
      <formula>NOT(ISERROR(SEARCH("Select Rating",M376)))</formula>
    </cfRule>
  </conditionalFormatting>
  <conditionalFormatting sqref="M376">
    <cfRule type="containsText" dxfId="1239" priority="564" operator="containsText" text="Not selected on indicator selection">
      <formula>NOT(ISERROR(SEARCH("Not selected on indicator selection",M376)))</formula>
    </cfRule>
    <cfRule type="containsText" dxfId="1238" priority="565" operator="containsText" text="Not Applicable">
      <formula>NOT(ISERROR(SEARCH("Not Applicable",M376)))</formula>
    </cfRule>
  </conditionalFormatting>
  <conditionalFormatting sqref="M376">
    <cfRule type="containsText" dxfId="1237" priority="563" operator="containsText" text="Not Applicable">
      <formula>NOT(ISERROR(SEARCH("Not Applicable",M376)))</formula>
    </cfRule>
  </conditionalFormatting>
  <conditionalFormatting sqref="M376">
    <cfRule type="containsText" dxfId="1236" priority="562" operator="containsText" text="Not Applicable">
      <formula>NOT(ISERROR(SEARCH("Not Applicable",M376)))</formula>
    </cfRule>
  </conditionalFormatting>
  <conditionalFormatting sqref="M376">
    <cfRule type="containsText" dxfId="1235" priority="561" operator="containsText" text="Not Applicable">
      <formula>NOT(ISERROR(SEARCH("Not Applicable",M376)))</formula>
    </cfRule>
  </conditionalFormatting>
  <conditionalFormatting sqref="M376">
    <cfRule type="containsText" dxfId="1234" priority="560" operator="containsText" text="Not Applicable">
      <formula>NOT(ISERROR(SEARCH("Not Applicable",M376)))</formula>
    </cfRule>
  </conditionalFormatting>
  <conditionalFormatting sqref="M376">
    <cfRule type="containsText" dxfId="1233" priority="559" operator="containsText" text="Not Applicable">
      <formula>NOT(ISERROR(SEARCH("Not Applicable",M376)))</formula>
    </cfRule>
  </conditionalFormatting>
  <conditionalFormatting sqref="M376">
    <cfRule type="containsText" dxfId="1232" priority="558" operator="containsText" text="Not Applicable">
      <formula>NOT(ISERROR(SEARCH("Not Applicable",M376)))</formula>
    </cfRule>
  </conditionalFormatting>
  <conditionalFormatting sqref="M376">
    <cfRule type="containsText" dxfId="1231" priority="557" operator="containsText" text="Not Applicable">
      <formula>NOT(ISERROR(SEARCH("Not Applicable",M376)))</formula>
    </cfRule>
  </conditionalFormatting>
  <conditionalFormatting sqref="M376">
    <cfRule type="containsText" dxfId="1230" priority="556" operator="containsText" text="Not Applicable">
      <formula>NOT(ISERROR(SEARCH("Not Applicable",M376)))</formula>
    </cfRule>
  </conditionalFormatting>
  <conditionalFormatting sqref="M376">
    <cfRule type="containsText" dxfId="1229" priority="554" operator="containsText" text="Indicator not selected">
      <formula>NOT(ISERROR(SEARCH("Indicator not selected",M376)))</formula>
    </cfRule>
    <cfRule type="containsText" dxfId="1228" priority="555" operator="containsText" text="Not Applicable">
      <formula>NOT(ISERROR(SEARCH("Not Applicable",M376)))</formula>
    </cfRule>
  </conditionalFormatting>
  <conditionalFormatting sqref="M376">
    <cfRule type="containsText" dxfId="1227" priority="553" operator="containsText" text="Not Applicable">
      <formula>NOT(ISERROR(SEARCH("Not Applicable",M376)))</formula>
    </cfRule>
  </conditionalFormatting>
  <conditionalFormatting sqref="M376">
    <cfRule type="containsText" dxfId="1226" priority="551" operator="containsText" text="Not selected on indicator selection">
      <formula>NOT(ISERROR(SEARCH("Not selected on indicator selection",M376)))</formula>
    </cfRule>
    <cfRule type="containsText" dxfId="1225" priority="552" operator="containsText" text="Not Applicable">
      <formula>NOT(ISERROR(SEARCH("Not Applicable",M376)))</formula>
    </cfRule>
  </conditionalFormatting>
  <conditionalFormatting sqref="M376">
    <cfRule type="containsText" dxfId="1224" priority="550" operator="containsText" text="Not Applicable">
      <formula>NOT(ISERROR(SEARCH("Not Applicable",M376)))</formula>
    </cfRule>
  </conditionalFormatting>
  <conditionalFormatting sqref="M376">
    <cfRule type="containsText" dxfId="1223" priority="548" operator="containsText" text="Not selected on indicator selection">
      <formula>NOT(ISERROR(SEARCH("Not selected on indicator selection",M376)))</formula>
    </cfRule>
    <cfRule type="containsText" dxfId="1222" priority="549" operator="containsText" text="Not Applicable">
      <formula>NOT(ISERROR(SEARCH("Not Applicable",M376)))</formula>
    </cfRule>
  </conditionalFormatting>
  <conditionalFormatting sqref="M376:M378">
    <cfRule type="containsText" dxfId="1221" priority="546" operator="containsText" text="Select Basic or Needs Improvement for Professional Practice Rating on worksheet titled Eval Info &amp; Rankings.">
      <formula>NOT(ISERROR(SEARCH("Select Basic or Needs Improvement for Professional Practice Rating on worksheet titled Eval Info &amp; Rankings.",M376)))</formula>
    </cfRule>
    <cfRule type="containsText" dxfId="1220" priority="547" operator="containsText" text="Select Distinguished or Excellent for Professional Practice Rating on worksheet titled Eval Info &amp; Rankings.">
      <formula>NOT(ISERROR(SEARCH("Select Distinguished or Excellent for Professional Practice Rating on worksheet titled Eval Info &amp; Rankings.",M376)))</formula>
    </cfRule>
  </conditionalFormatting>
  <conditionalFormatting sqref="M381">
    <cfRule type="containsText" dxfId="1219" priority="544" operator="containsText" text="Not Applicable">
      <formula>NOT(ISERROR(SEARCH("Not Applicable",M381)))</formula>
    </cfRule>
  </conditionalFormatting>
  <conditionalFormatting sqref="M381">
    <cfRule type="containsText" dxfId="1218" priority="545" operator="containsText" text="Select Rating">
      <formula>NOT(ISERROR(SEARCH("Select Rating",M381)))</formula>
    </cfRule>
  </conditionalFormatting>
  <conditionalFormatting sqref="M381">
    <cfRule type="containsText" dxfId="1217" priority="542" operator="containsText" text="Not selected on indicator selection">
      <formula>NOT(ISERROR(SEARCH("Not selected on indicator selection",M381)))</formula>
    </cfRule>
    <cfRule type="containsText" dxfId="1216" priority="543" operator="containsText" text="Not Applicable">
      <formula>NOT(ISERROR(SEARCH("Not Applicable",M381)))</formula>
    </cfRule>
  </conditionalFormatting>
  <conditionalFormatting sqref="M381">
    <cfRule type="containsText" dxfId="1215" priority="541" operator="containsText" text="Not Applicable">
      <formula>NOT(ISERROR(SEARCH("Not Applicable",M381)))</formula>
    </cfRule>
  </conditionalFormatting>
  <conditionalFormatting sqref="M381">
    <cfRule type="containsText" dxfId="1214" priority="540" operator="containsText" text="Not Applicable">
      <formula>NOT(ISERROR(SEARCH("Not Applicable",M381)))</formula>
    </cfRule>
  </conditionalFormatting>
  <conditionalFormatting sqref="M381">
    <cfRule type="containsText" dxfId="1213" priority="539" operator="containsText" text="Not Applicable">
      <formula>NOT(ISERROR(SEARCH("Not Applicable",M381)))</formula>
    </cfRule>
  </conditionalFormatting>
  <conditionalFormatting sqref="M381">
    <cfRule type="containsText" dxfId="1212" priority="538" operator="containsText" text="Not Applicable">
      <formula>NOT(ISERROR(SEARCH("Not Applicable",M381)))</formula>
    </cfRule>
  </conditionalFormatting>
  <conditionalFormatting sqref="M381">
    <cfRule type="containsText" dxfId="1211" priority="537" operator="containsText" text="Not Applicable">
      <formula>NOT(ISERROR(SEARCH("Not Applicable",M381)))</formula>
    </cfRule>
  </conditionalFormatting>
  <conditionalFormatting sqref="M381">
    <cfRule type="containsText" dxfId="1210" priority="536" operator="containsText" text="Not Applicable">
      <formula>NOT(ISERROR(SEARCH("Not Applicable",M381)))</formula>
    </cfRule>
  </conditionalFormatting>
  <conditionalFormatting sqref="M381">
    <cfRule type="containsText" dxfId="1209" priority="535" operator="containsText" text="Not Applicable">
      <formula>NOT(ISERROR(SEARCH("Not Applicable",M381)))</formula>
    </cfRule>
  </conditionalFormatting>
  <conditionalFormatting sqref="M381">
    <cfRule type="containsText" dxfId="1208" priority="534" operator="containsText" text="Not Applicable">
      <formula>NOT(ISERROR(SEARCH("Not Applicable",M381)))</formula>
    </cfRule>
  </conditionalFormatting>
  <conditionalFormatting sqref="M381">
    <cfRule type="containsText" dxfId="1207" priority="532" operator="containsText" text="Indicator not selected">
      <formula>NOT(ISERROR(SEARCH("Indicator not selected",M381)))</formula>
    </cfRule>
    <cfRule type="containsText" dxfId="1206" priority="533" operator="containsText" text="Not Applicable">
      <formula>NOT(ISERROR(SEARCH("Not Applicable",M381)))</formula>
    </cfRule>
  </conditionalFormatting>
  <conditionalFormatting sqref="M381">
    <cfRule type="containsText" dxfId="1205" priority="531" operator="containsText" text="Not Applicable">
      <formula>NOT(ISERROR(SEARCH("Not Applicable",M381)))</formula>
    </cfRule>
  </conditionalFormatting>
  <conditionalFormatting sqref="M381">
    <cfRule type="containsText" dxfId="1204" priority="529" operator="containsText" text="Not selected on indicator selection">
      <formula>NOT(ISERROR(SEARCH("Not selected on indicator selection",M381)))</formula>
    </cfRule>
    <cfRule type="containsText" dxfId="1203" priority="530" operator="containsText" text="Not Applicable">
      <formula>NOT(ISERROR(SEARCH("Not Applicable",M381)))</formula>
    </cfRule>
  </conditionalFormatting>
  <conditionalFormatting sqref="M381">
    <cfRule type="containsText" dxfId="1202" priority="528" operator="containsText" text="Not Applicable">
      <formula>NOT(ISERROR(SEARCH("Not Applicable",M381)))</formula>
    </cfRule>
  </conditionalFormatting>
  <conditionalFormatting sqref="M381">
    <cfRule type="containsText" dxfId="1201" priority="526" operator="containsText" text="Not selected on indicator selection">
      <formula>NOT(ISERROR(SEARCH("Not selected on indicator selection",M381)))</formula>
    </cfRule>
    <cfRule type="containsText" dxfId="1200" priority="527" operator="containsText" text="Not Applicable">
      <formula>NOT(ISERROR(SEARCH("Not Applicable",M381)))</formula>
    </cfRule>
  </conditionalFormatting>
  <conditionalFormatting sqref="M381:M383">
    <cfRule type="containsText" dxfId="1199" priority="524" operator="containsText" text="Select Basic or Needs Improvement for Professional Practice Rating on worksheet titled Eval Info &amp; Rankings.">
      <formula>NOT(ISERROR(SEARCH("Select Basic or Needs Improvement for Professional Practice Rating on worksheet titled Eval Info &amp; Rankings.",M381)))</formula>
    </cfRule>
    <cfRule type="containsText" dxfId="1198" priority="525" operator="containsText" text="Select Distinguished or Excellent for Professional Practice Rating on worksheet titled Eval Info &amp; Rankings.">
      <formula>NOT(ISERROR(SEARCH("Select Distinguished or Excellent for Professional Practice Rating on worksheet titled Eval Info &amp; Rankings.",M381)))</formula>
    </cfRule>
  </conditionalFormatting>
  <conditionalFormatting sqref="M386">
    <cfRule type="containsText" dxfId="1197" priority="522" operator="containsText" text="Not Applicable">
      <formula>NOT(ISERROR(SEARCH("Not Applicable",M386)))</formula>
    </cfRule>
  </conditionalFormatting>
  <conditionalFormatting sqref="M386">
    <cfRule type="containsText" dxfId="1196" priority="523" operator="containsText" text="Select Rating">
      <formula>NOT(ISERROR(SEARCH("Select Rating",M386)))</formula>
    </cfRule>
  </conditionalFormatting>
  <conditionalFormatting sqref="M386">
    <cfRule type="containsText" dxfId="1195" priority="520" operator="containsText" text="Not selected on indicator selection">
      <formula>NOT(ISERROR(SEARCH("Not selected on indicator selection",M386)))</formula>
    </cfRule>
    <cfRule type="containsText" dxfId="1194" priority="521" operator="containsText" text="Not Applicable">
      <formula>NOT(ISERROR(SEARCH("Not Applicable",M386)))</formula>
    </cfRule>
  </conditionalFormatting>
  <conditionalFormatting sqref="M386">
    <cfRule type="containsText" dxfId="1193" priority="519" operator="containsText" text="Not Applicable">
      <formula>NOT(ISERROR(SEARCH("Not Applicable",M386)))</formula>
    </cfRule>
  </conditionalFormatting>
  <conditionalFormatting sqref="M386">
    <cfRule type="containsText" dxfId="1192" priority="518" operator="containsText" text="Not Applicable">
      <formula>NOT(ISERROR(SEARCH("Not Applicable",M386)))</formula>
    </cfRule>
  </conditionalFormatting>
  <conditionalFormatting sqref="M386">
    <cfRule type="containsText" dxfId="1191" priority="517" operator="containsText" text="Not Applicable">
      <formula>NOT(ISERROR(SEARCH("Not Applicable",M386)))</formula>
    </cfRule>
  </conditionalFormatting>
  <conditionalFormatting sqref="M386">
    <cfRule type="containsText" dxfId="1190" priority="516" operator="containsText" text="Not Applicable">
      <formula>NOT(ISERROR(SEARCH("Not Applicable",M386)))</formula>
    </cfRule>
  </conditionalFormatting>
  <conditionalFormatting sqref="M386">
    <cfRule type="containsText" dxfId="1189" priority="515" operator="containsText" text="Not Applicable">
      <formula>NOT(ISERROR(SEARCH("Not Applicable",M386)))</formula>
    </cfRule>
  </conditionalFormatting>
  <conditionalFormatting sqref="M386">
    <cfRule type="containsText" dxfId="1188" priority="514" operator="containsText" text="Not Applicable">
      <formula>NOT(ISERROR(SEARCH("Not Applicable",M386)))</formula>
    </cfRule>
  </conditionalFormatting>
  <conditionalFormatting sqref="M386">
    <cfRule type="containsText" dxfId="1187" priority="513" operator="containsText" text="Not Applicable">
      <formula>NOT(ISERROR(SEARCH("Not Applicable",M386)))</formula>
    </cfRule>
  </conditionalFormatting>
  <conditionalFormatting sqref="M386">
    <cfRule type="containsText" dxfId="1186" priority="512" operator="containsText" text="Not Applicable">
      <formula>NOT(ISERROR(SEARCH("Not Applicable",M386)))</formula>
    </cfRule>
  </conditionalFormatting>
  <conditionalFormatting sqref="M386">
    <cfRule type="containsText" dxfId="1185" priority="510" operator="containsText" text="Indicator not selected">
      <formula>NOT(ISERROR(SEARCH("Indicator not selected",M386)))</formula>
    </cfRule>
    <cfRule type="containsText" dxfId="1184" priority="511" operator="containsText" text="Not Applicable">
      <formula>NOT(ISERROR(SEARCH("Not Applicable",M386)))</formula>
    </cfRule>
  </conditionalFormatting>
  <conditionalFormatting sqref="M386">
    <cfRule type="containsText" dxfId="1183" priority="509" operator="containsText" text="Not Applicable">
      <formula>NOT(ISERROR(SEARCH("Not Applicable",M386)))</formula>
    </cfRule>
  </conditionalFormatting>
  <conditionalFormatting sqref="M386">
    <cfRule type="containsText" dxfId="1182" priority="507" operator="containsText" text="Not selected on indicator selection">
      <formula>NOT(ISERROR(SEARCH("Not selected on indicator selection",M386)))</formula>
    </cfRule>
    <cfRule type="containsText" dxfId="1181" priority="508" operator="containsText" text="Not Applicable">
      <formula>NOT(ISERROR(SEARCH("Not Applicable",M386)))</formula>
    </cfRule>
  </conditionalFormatting>
  <conditionalFormatting sqref="M386">
    <cfRule type="containsText" dxfId="1180" priority="506" operator="containsText" text="Not Applicable">
      <formula>NOT(ISERROR(SEARCH("Not Applicable",M386)))</formula>
    </cfRule>
  </conditionalFormatting>
  <conditionalFormatting sqref="M386">
    <cfRule type="containsText" dxfId="1179" priority="504" operator="containsText" text="Not selected on indicator selection">
      <formula>NOT(ISERROR(SEARCH("Not selected on indicator selection",M386)))</formula>
    </cfRule>
    <cfRule type="containsText" dxfId="1178" priority="505" operator="containsText" text="Not Applicable">
      <formula>NOT(ISERROR(SEARCH("Not Applicable",M386)))</formula>
    </cfRule>
  </conditionalFormatting>
  <conditionalFormatting sqref="M386:M388">
    <cfRule type="containsText" dxfId="1177" priority="502" operator="containsText" text="Select Basic or Needs Improvement for Professional Practice Rating on worksheet titled Eval Info &amp; Rankings.">
      <formula>NOT(ISERROR(SEARCH("Select Basic or Needs Improvement for Professional Practice Rating on worksheet titled Eval Info &amp; Rankings.",M386)))</formula>
    </cfRule>
    <cfRule type="containsText" dxfId="1176" priority="503" operator="containsText" text="Select Distinguished or Excellent for Professional Practice Rating on worksheet titled Eval Info &amp; Rankings.">
      <formula>NOT(ISERROR(SEARCH("Select Distinguished or Excellent for Professional Practice Rating on worksheet titled Eval Info &amp; Rankings.",M386)))</formula>
    </cfRule>
  </conditionalFormatting>
  <conditionalFormatting sqref="M391">
    <cfRule type="containsText" dxfId="1175" priority="500" operator="containsText" text="Not Applicable">
      <formula>NOT(ISERROR(SEARCH("Not Applicable",M391)))</formula>
    </cfRule>
  </conditionalFormatting>
  <conditionalFormatting sqref="M391">
    <cfRule type="containsText" dxfId="1174" priority="501" operator="containsText" text="Select Rating">
      <formula>NOT(ISERROR(SEARCH("Select Rating",M391)))</formula>
    </cfRule>
  </conditionalFormatting>
  <conditionalFormatting sqref="M391">
    <cfRule type="containsText" dxfId="1173" priority="498" operator="containsText" text="Not selected on indicator selection">
      <formula>NOT(ISERROR(SEARCH("Not selected on indicator selection",M391)))</formula>
    </cfRule>
    <cfRule type="containsText" dxfId="1172" priority="499" operator="containsText" text="Not Applicable">
      <formula>NOT(ISERROR(SEARCH("Not Applicable",M391)))</formula>
    </cfRule>
  </conditionalFormatting>
  <conditionalFormatting sqref="M391">
    <cfRule type="containsText" dxfId="1171" priority="497" operator="containsText" text="Not Applicable">
      <formula>NOT(ISERROR(SEARCH("Not Applicable",M391)))</formula>
    </cfRule>
  </conditionalFormatting>
  <conditionalFormatting sqref="M391">
    <cfRule type="containsText" dxfId="1170" priority="496" operator="containsText" text="Not Applicable">
      <formula>NOT(ISERROR(SEARCH("Not Applicable",M391)))</formula>
    </cfRule>
  </conditionalFormatting>
  <conditionalFormatting sqref="M391">
    <cfRule type="containsText" dxfId="1169" priority="495" operator="containsText" text="Not Applicable">
      <formula>NOT(ISERROR(SEARCH("Not Applicable",M391)))</formula>
    </cfRule>
  </conditionalFormatting>
  <conditionalFormatting sqref="M391">
    <cfRule type="containsText" dxfId="1168" priority="494" operator="containsText" text="Not Applicable">
      <formula>NOT(ISERROR(SEARCH("Not Applicable",M391)))</formula>
    </cfRule>
  </conditionalFormatting>
  <conditionalFormatting sqref="M391">
    <cfRule type="containsText" dxfId="1167" priority="493" operator="containsText" text="Not Applicable">
      <formula>NOT(ISERROR(SEARCH("Not Applicable",M391)))</formula>
    </cfRule>
  </conditionalFormatting>
  <conditionalFormatting sqref="M391">
    <cfRule type="containsText" dxfId="1166" priority="492" operator="containsText" text="Not Applicable">
      <formula>NOT(ISERROR(SEARCH("Not Applicable",M391)))</formula>
    </cfRule>
  </conditionalFormatting>
  <conditionalFormatting sqref="M391">
    <cfRule type="containsText" dxfId="1165" priority="491" operator="containsText" text="Not Applicable">
      <formula>NOT(ISERROR(SEARCH("Not Applicable",M391)))</formula>
    </cfRule>
  </conditionalFormatting>
  <conditionalFormatting sqref="M391">
    <cfRule type="containsText" dxfId="1164" priority="490" operator="containsText" text="Not Applicable">
      <formula>NOT(ISERROR(SEARCH("Not Applicable",M391)))</formula>
    </cfRule>
  </conditionalFormatting>
  <conditionalFormatting sqref="M391">
    <cfRule type="containsText" dxfId="1163" priority="488" operator="containsText" text="Indicator not selected">
      <formula>NOT(ISERROR(SEARCH("Indicator not selected",M391)))</formula>
    </cfRule>
    <cfRule type="containsText" dxfId="1162" priority="489" operator="containsText" text="Not Applicable">
      <formula>NOT(ISERROR(SEARCH("Not Applicable",M391)))</formula>
    </cfRule>
  </conditionalFormatting>
  <conditionalFormatting sqref="M391">
    <cfRule type="containsText" dxfId="1161" priority="487" operator="containsText" text="Not Applicable">
      <formula>NOT(ISERROR(SEARCH("Not Applicable",M391)))</formula>
    </cfRule>
  </conditionalFormatting>
  <conditionalFormatting sqref="M391">
    <cfRule type="containsText" dxfId="1160" priority="485" operator="containsText" text="Not selected on indicator selection">
      <formula>NOT(ISERROR(SEARCH("Not selected on indicator selection",M391)))</formula>
    </cfRule>
    <cfRule type="containsText" dxfId="1159" priority="486" operator="containsText" text="Not Applicable">
      <formula>NOT(ISERROR(SEARCH("Not Applicable",M391)))</formula>
    </cfRule>
  </conditionalFormatting>
  <conditionalFormatting sqref="M391">
    <cfRule type="containsText" dxfId="1158" priority="484" operator="containsText" text="Not Applicable">
      <formula>NOT(ISERROR(SEARCH("Not Applicable",M391)))</formula>
    </cfRule>
  </conditionalFormatting>
  <conditionalFormatting sqref="M391">
    <cfRule type="containsText" dxfId="1157" priority="482" operator="containsText" text="Not selected on indicator selection">
      <formula>NOT(ISERROR(SEARCH("Not selected on indicator selection",M391)))</formula>
    </cfRule>
    <cfRule type="containsText" dxfId="1156" priority="483" operator="containsText" text="Not Applicable">
      <formula>NOT(ISERROR(SEARCH("Not Applicable",M391)))</formula>
    </cfRule>
  </conditionalFormatting>
  <conditionalFormatting sqref="M391:M393">
    <cfRule type="containsText" dxfId="1155" priority="480" operator="containsText" text="Select Basic or Needs Improvement for Professional Practice Rating on worksheet titled Eval Info &amp; Rankings.">
      <formula>NOT(ISERROR(SEARCH("Select Basic or Needs Improvement for Professional Practice Rating on worksheet titled Eval Info &amp; Rankings.",M391)))</formula>
    </cfRule>
    <cfRule type="containsText" dxfId="1154" priority="481" operator="containsText" text="Select Distinguished or Excellent for Professional Practice Rating on worksheet titled Eval Info &amp; Rankings.">
      <formula>NOT(ISERROR(SEARCH("Select Distinguished or Excellent for Professional Practice Rating on worksheet titled Eval Info &amp; Rankings.",M391)))</formula>
    </cfRule>
  </conditionalFormatting>
  <conditionalFormatting sqref="M396">
    <cfRule type="containsText" dxfId="1153" priority="478" operator="containsText" text="Not Applicable">
      <formula>NOT(ISERROR(SEARCH("Not Applicable",M396)))</formula>
    </cfRule>
  </conditionalFormatting>
  <conditionalFormatting sqref="M396">
    <cfRule type="containsText" dxfId="1152" priority="479" operator="containsText" text="Select Rating">
      <formula>NOT(ISERROR(SEARCH("Select Rating",M396)))</formula>
    </cfRule>
  </conditionalFormatting>
  <conditionalFormatting sqref="M396">
    <cfRule type="containsText" dxfId="1151" priority="476" operator="containsText" text="Not selected on indicator selection">
      <formula>NOT(ISERROR(SEARCH("Not selected on indicator selection",M396)))</formula>
    </cfRule>
    <cfRule type="containsText" dxfId="1150" priority="477" operator="containsText" text="Not Applicable">
      <formula>NOT(ISERROR(SEARCH("Not Applicable",M396)))</formula>
    </cfRule>
  </conditionalFormatting>
  <conditionalFormatting sqref="M396">
    <cfRule type="containsText" dxfId="1149" priority="475" operator="containsText" text="Not Applicable">
      <formula>NOT(ISERROR(SEARCH("Not Applicable",M396)))</formula>
    </cfRule>
  </conditionalFormatting>
  <conditionalFormatting sqref="M396">
    <cfRule type="containsText" dxfId="1148" priority="474" operator="containsText" text="Not Applicable">
      <formula>NOT(ISERROR(SEARCH("Not Applicable",M396)))</formula>
    </cfRule>
  </conditionalFormatting>
  <conditionalFormatting sqref="M396">
    <cfRule type="containsText" dxfId="1147" priority="473" operator="containsText" text="Not Applicable">
      <formula>NOT(ISERROR(SEARCH("Not Applicable",M396)))</formula>
    </cfRule>
  </conditionalFormatting>
  <conditionalFormatting sqref="M396">
    <cfRule type="containsText" dxfId="1146" priority="472" operator="containsText" text="Not Applicable">
      <formula>NOT(ISERROR(SEARCH("Not Applicable",M396)))</formula>
    </cfRule>
  </conditionalFormatting>
  <conditionalFormatting sqref="M396">
    <cfRule type="containsText" dxfId="1145" priority="471" operator="containsText" text="Not Applicable">
      <formula>NOT(ISERROR(SEARCH("Not Applicable",M396)))</formula>
    </cfRule>
  </conditionalFormatting>
  <conditionalFormatting sqref="M396">
    <cfRule type="containsText" dxfId="1144" priority="470" operator="containsText" text="Not Applicable">
      <formula>NOT(ISERROR(SEARCH("Not Applicable",M396)))</formula>
    </cfRule>
  </conditionalFormatting>
  <conditionalFormatting sqref="M396">
    <cfRule type="containsText" dxfId="1143" priority="469" operator="containsText" text="Not Applicable">
      <formula>NOT(ISERROR(SEARCH("Not Applicable",M396)))</formula>
    </cfRule>
  </conditionalFormatting>
  <conditionalFormatting sqref="M396">
    <cfRule type="containsText" dxfId="1142" priority="468" operator="containsText" text="Not Applicable">
      <formula>NOT(ISERROR(SEARCH("Not Applicable",M396)))</formula>
    </cfRule>
  </conditionalFormatting>
  <conditionalFormatting sqref="M396">
    <cfRule type="containsText" dxfId="1141" priority="466" operator="containsText" text="Indicator not selected">
      <formula>NOT(ISERROR(SEARCH("Indicator not selected",M396)))</formula>
    </cfRule>
    <cfRule type="containsText" dxfId="1140" priority="467" operator="containsText" text="Not Applicable">
      <formula>NOT(ISERROR(SEARCH("Not Applicable",M396)))</formula>
    </cfRule>
  </conditionalFormatting>
  <conditionalFormatting sqref="M396">
    <cfRule type="containsText" dxfId="1139" priority="465" operator="containsText" text="Not Applicable">
      <formula>NOT(ISERROR(SEARCH("Not Applicable",M396)))</formula>
    </cfRule>
  </conditionalFormatting>
  <conditionalFormatting sqref="M396">
    <cfRule type="containsText" dxfId="1138" priority="463" operator="containsText" text="Not selected on indicator selection">
      <formula>NOT(ISERROR(SEARCH("Not selected on indicator selection",M396)))</formula>
    </cfRule>
    <cfRule type="containsText" dxfId="1137" priority="464" operator="containsText" text="Not Applicable">
      <formula>NOT(ISERROR(SEARCH("Not Applicable",M396)))</formula>
    </cfRule>
  </conditionalFormatting>
  <conditionalFormatting sqref="M396">
    <cfRule type="containsText" dxfId="1136" priority="462" operator="containsText" text="Not Applicable">
      <formula>NOT(ISERROR(SEARCH("Not Applicable",M396)))</formula>
    </cfRule>
  </conditionalFormatting>
  <conditionalFormatting sqref="M396">
    <cfRule type="containsText" dxfId="1135" priority="460" operator="containsText" text="Not selected on indicator selection">
      <formula>NOT(ISERROR(SEARCH("Not selected on indicator selection",M396)))</formula>
    </cfRule>
    <cfRule type="containsText" dxfId="1134" priority="461" operator="containsText" text="Not Applicable">
      <formula>NOT(ISERROR(SEARCH("Not Applicable",M396)))</formula>
    </cfRule>
  </conditionalFormatting>
  <conditionalFormatting sqref="M396:M398">
    <cfRule type="containsText" dxfId="1133" priority="458" operator="containsText" text="Select Basic or Needs Improvement for Professional Practice Rating on worksheet titled Eval Info &amp; Rankings.">
      <formula>NOT(ISERROR(SEARCH("Select Basic or Needs Improvement for Professional Practice Rating on worksheet titled Eval Info &amp; Rankings.",M396)))</formula>
    </cfRule>
    <cfRule type="containsText" dxfId="1132" priority="459" operator="containsText" text="Select Distinguished or Excellent for Professional Practice Rating on worksheet titled Eval Info &amp; Rankings.">
      <formula>NOT(ISERROR(SEARCH("Select Distinguished or Excellent for Professional Practice Rating on worksheet titled Eval Info &amp; Rankings.",M396)))</formula>
    </cfRule>
  </conditionalFormatting>
  <conditionalFormatting sqref="M401">
    <cfRule type="containsText" dxfId="1131" priority="456" operator="containsText" text="Not Applicable">
      <formula>NOT(ISERROR(SEARCH("Not Applicable",M401)))</formula>
    </cfRule>
  </conditionalFormatting>
  <conditionalFormatting sqref="M401">
    <cfRule type="containsText" dxfId="1130" priority="457" operator="containsText" text="Select Rating">
      <formula>NOT(ISERROR(SEARCH("Select Rating",M401)))</formula>
    </cfRule>
  </conditionalFormatting>
  <conditionalFormatting sqref="M401">
    <cfRule type="containsText" dxfId="1129" priority="454" operator="containsText" text="Not selected on indicator selection">
      <formula>NOT(ISERROR(SEARCH("Not selected on indicator selection",M401)))</formula>
    </cfRule>
    <cfRule type="containsText" dxfId="1128" priority="455" operator="containsText" text="Not Applicable">
      <formula>NOT(ISERROR(SEARCH("Not Applicable",M401)))</formula>
    </cfRule>
  </conditionalFormatting>
  <conditionalFormatting sqref="M401">
    <cfRule type="containsText" dxfId="1127" priority="453" operator="containsText" text="Not Applicable">
      <formula>NOT(ISERROR(SEARCH("Not Applicable",M401)))</formula>
    </cfRule>
  </conditionalFormatting>
  <conditionalFormatting sqref="M401">
    <cfRule type="containsText" dxfId="1126" priority="452" operator="containsText" text="Not Applicable">
      <formula>NOT(ISERROR(SEARCH("Not Applicable",M401)))</formula>
    </cfRule>
  </conditionalFormatting>
  <conditionalFormatting sqref="M401">
    <cfRule type="containsText" dxfId="1125" priority="451" operator="containsText" text="Not Applicable">
      <formula>NOT(ISERROR(SEARCH("Not Applicable",M401)))</formula>
    </cfRule>
  </conditionalFormatting>
  <conditionalFormatting sqref="M401">
    <cfRule type="containsText" dxfId="1124" priority="450" operator="containsText" text="Not Applicable">
      <formula>NOT(ISERROR(SEARCH("Not Applicable",M401)))</formula>
    </cfRule>
  </conditionalFormatting>
  <conditionalFormatting sqref="M401">
    <cfRule type="containsText" dxfId="1123" priority="449" operator="containsText" text="Not Applicable">
      <formula>NOT(ISERROR(SEARCH("Not Applicable",M401)))</formula>
    </cfRule>
  </conditionalFormatting>
  <conditionalFormatting sqref="M401">
    <cfRule type="containsText" dxfId="1122" priority="448" operator="containsText" text="Not Applicable">
      <formula>NOT(ISERROR(SEARCH("Not Applicable",M401)))</formula>
    </cfRule>
  </conditionalFormatting>
  <conditionalFormatting sqref="M401">
    <cfRule type="containsText" dxfId="1121" priority="447" operator="containsText" text="Not Applicable">
      <formula>NOT(ISERROR(SEARCH("Not Applicable",M401)))</formula>
    </cfRule>
  </conditionalFormatting>
  <conditionalFormatting sqref="M401">
    <cfRule type="containsText" dxfId="1120" priority="446" operator="containsText" text="Not Applicable">
      <formula>NOT(ISERROR(SEARCH("Not Applicable",M401)))</formula>
    </cfRule>
  </conditionalFormatting>
  <conditionalFormatting sqref="M401">
    <cfRule type="containsText" dxfId="1119" priority="444" operator="containsText" text="Indicator not selected">
      <formula>NOT(ISERROR(SEARCH("Indicator not selected",M401)))</formula>
    </cfRule>
    <cfRule type="containsText" dxfId="1118" priority="445" operator="containsText" text="Not Applicable">
      <formula>NOT(ISERROR(SEARCH("Not Applicable",M401)))</formula>
    </cfRule>
  </conditionalFormatting>
  <conditionalFormatting sqref="M401">
    <cfRule type="containsText" dxfId="1117" priority="443" operator="containsText" text="Not Applicable">
      <formula>NOT(ISERROR(SEARCH("Not Applicable",M401)))</formula>
    </cfRule>
  </conditionalFormatting>
  <conditionalFormatting sqref="M401">
    <cfRule type="containsText" dxfId="1116" priority="441" operator="containsText" text="Not selected on indicator selection">
      <formula>NOT(ISERROR(SEARCH("Not selected on indicator selection",M401)))</formula>
    </cfRule>
    <cfRule type="containsText" dxfId="1115" priority="442" operator="containsText" text="Not Applicable">
      <formula>NOT(ISERROR(SEARCH("Not Applicable",M401)))</formula>
    </cfRule>
  </conditionalFormatting>
  <conditionalFormatting sqref="M401">
    <cfRule type="containsText" dxfId="1114" priority="440" operator="containsText" text="Not Applicable">
      <formula>NOT(ISERROR(SEARCH("Not Applicable",M401)))</formula>
    </cfRule>
  </conditionalFormatting>
  <conditionalFormatting sqref="M401">
    <cfRule type="containsText" dxfId="1113" priority="438" operator="containsText" text="Not selected on indicator selection">
      <formula>NOT(ISERROR(SEARCH("Not selected on indicator selection",M401)))</formula>
    </cfRule>
    <cfRule type="containsText" dxfId="1112" priority="439" operator="containsText" text="Not Applicable">
      <formula>NOT(ISERROR(SEARCH("Not Applicable",M401)))</formula>
    </cfRule>
  </conditionalFormatting>
  <conditionalFormatting sqref="M401:M403">
    <cfRule type="containsText" dxfId="1111" priority="436" operator="containsText" text="Select Basic or Needs Improvement for Professional Practice Rating on worksheet titled Eval Info &amp; Rankings.">
      <formula>NOT(ISERROR(SEARCH("Select Basic or Needs Improvement for Professional Practice Rating on worksheet titled Eval Info &amp; Rankings.",M401)))</formula>
    </cfRule>
    <cfRule type="containsText" dxfId="1110" priority="437" operator="containsText" text="Select Distinguished or Excellent for Professional Practice Rating on worksheet titled Eval Info &amp; Rankings.">
      <formula>NOT(ISERROR(SEARCH("Select Distinguished or Excellent for Professional Practice Rating on worksheet titled Eval Info &amp; Rankings.",M401)))</formula>
    </cfRule>
  </conditionalFormatting>
  <conditionalFormatting sqref="M406">
    <cfRule type="containsText" dxfId="1109" priority="434" operator="containsText" text="Not Applicable">
      <formula>NOT(ISERROR(SEARCH("Not Applicable",M406)))</formula>
    </cfRule>
  </conditionalFormatting>
  <conditionalFormatting sqref="M406">
    <cfRule type="containsText" dxfId="1108" priority="435" operator="containsText" text="Select Rating">
      <formula>NOT(ISERROR(SEARCH("Select Rating",M406)))</formula>
    </cfRule>
  </conditionalFormatting>
  <conditionalFormatting sqref="M406">
    <cfRule type="containsText" dxfId="1107" priority="432" operator="containsText" text="Not selected on indicator selection">
      <formula>NOT(ISERROR(SEARCH("Not selected on indicator selection",M406)))</formula>
    </cfRule>
    <cfRule type="containsText" dxfId="1106" priority="433" operator="containsText" text="Not Applicable">
      <formula>NOT(ISERROR(SEARCH("Not Applicable",M406)))</formula>
    </cfRule>
  </conditionalFormatting>
  <conditionalFormatting sqref="M406">
    <cfRule type="containsText" dxfId="1105" priority="431" operator="containsText" text="Not Applicable">
      <formula>NOT(ISERROR(SEARCH("Not Applicable",M406)))</formula>
    </cfRule>
  </conditionalFormatting>
  <conditionalFormatting sqref="M406">
    <cfRule type="containsText" dxfId="1104" priority="430" operator="containsText" text="Not Applicable">
      <formula>NOT(ISERROR(SEARCH("Not Applicable",M406)))</formula>
    </cfRule>
  </conditionalFormatting>
  <conditionalFormatting sqref="M406">
    <cfRule type="containsText" dxfId="1103" priority="429" operator="containsText" text="Not Applicable">
      <formula>NOT(ISERROR(SEARCH("Not Applicable",M406)))</formula>
    </cfRule>
  </conditionalFormatting>
  <conditionalFormatting sqref="M406">
    <cfRule type="containsText" dxfId="1102" priority="428" operator="containsText" text="Not Applicable">
      <formula>NOT(ISERROR(SEARCH("Not Applicable",M406)))</formula>
    </cfRule>
  </conditionalFormatting>
  <conditionalFormatting sqref="M406">
    <cfRule type="containsText" dxfId="1101" priority="427" operator="containsText" text="Not Applicable">
      <formula>NOT(ISERROR(SEARCH("Not Applicable",M406)))</formula>
    </cfRule>
  </conditionalFormatting>
  <conditionalFormatting sqref="M406">
    <cfRule type="containsText" dxfId="1100" priority="426" operator="containsText" text="Not Applicable">
      <formula>NOT(ISERROR(SEARCH("Not Applicable",M406)))</formula>
    </cfRule>
  </conditionalFormatting>
  <conditionalFormatting sqref="M406">
    <cfRule type="containsText" dxfId="1099" priority="425" operator="containsText" text="Not Applicable">
      <formula>NOT(ISERROR(SEARCH("Not Applicable",M406)))</formula>
    </cfRule>
  </conditionalFormatting>
  <conditionalFormatting sqref="M406">
    <cfRule type="containsText" dxfId="1098" priority="424" operator="containsText" text="Not Applicable">
      <formula>NOT(ISERROR(SEARCH("Not Applicable",M406)))</formula>
    </cfRule>
  </conditionalFormatting>
  <conditionalFormatting sqref="M406">
    <cfRule type="containsText" dxfId="1097" priority="422" operator="containsText" text="Indicator not selected">
      <formula>NOT(ISERROR(SEARCH("Indicator not selected",M406)))</formula>
    </cfRule>
    <cfRule type="containsText" dxfId="1096" priority="423" operator="containsText" text="Not Applicable">
      <formula>NOT(ISERROR(SEARCH("Not Applicable",M406)))</formula>
    </cfRule>
  </conditionalFormatting>
  <conditionalFormatting sqref="M406">
    <cfRule type="containsText" dxfId="1095" priority="421" operator="containsText" text="Not Applicable">
      <formula>NOT(ISERROR(SEARCH("Not Applicable",M406)))</formula>
    </cfRule>
  </conditionalFormatting>
  <conditionalFormatting sqref="M406">
    <cfRule type="containsText" dxfId="1094" priority="419" operator="containsText" text="Not selected on indicator selection">
      <formula>NOT(ISERROR(SEARCH("Not selected on indicator selection",M406)))</formula>
    </cfRule>
    <cfRule type="containsText" dxfId="1093" priority="420" operator="containsText" text="Not Applicable">
      <formula>NOT(ISERROR(SEARCH("Not Applicable",M406)))</formula>
    </cfRule>
  </conditionalFormatting>
  <conditionalFormatting sqref="M406">
    <cfRule type="containsText" dxfId="1092" priority="418" operator="containsText" text="Not Applicable">
      <formula>NOT(ISERROR(SEARCH("Not Applicable",M406)))</formula>
    </cfRule>
  </conditionalFormatting>
  <conditionalFormatting sqref="M406">
    <cfRule type="containsText" dxfId="1091" priority="416" operator="containsText" text="Not selected on indicator selection">
      <formula>NOT(ISERROR(SEARCH("Not selected on indicator selection",M406)))</formula>
    </cfRule>
    <cfRule type="containsText" dxfId="1090" priority="417" operator="containsText" text="Not Applicable">
      <formula>NOT(ISERROR(SEARCH("Not Applicable",M406)))</formula>
    </cfRule>
  </conditionalFormatting>
  <conditionalFormatting sqref="M406:M408">
    <cfRule type="containsText" dxfId="1089" priority="414" operator="containsText" text="Select Basic or Needs Improvement for Professional Practice Rating on worksheet titled Eval Info &amp; Rankings.">
      <formula>NOT(ISERROR(SEARCH("Select Basic or Needs Improvement for Professional Practice Rating on worksheet titled Eval Info &amp; Rankings.",M406)))</formula>
    </cfRule>
    <cfRule type="containsText" dxfId="1088" priority="415" operator="containsText" text="Select Distinguished or Excellent for Professional Practice Rating on worksheet titled Eval Info &amp; Rankings.">
      <formula>NOT(ISERROR(SEARCH("Select Distinguished or Excellent for Professional Practice Rating on worksheet titled Eval Info &amp; Rankings.",M406)))</formula>
    </cfRule>
  </conditionalFormatting>
  <conditionalFormatting sqref="M411">
    <cfRule type="containsText" dxfId="1087" priority="412" operator="containsText" text="Not Applicable">
      <formula>NOT(ISERROR(SEARCH("Not Applicable",M411)))</formula>
    </cfRule>
  </conditionalFormatting>
  <conditionalFormatting sqref="M411">
    <cfRule type="containsText" dxfId="1086" priority="413" operator="containsText" text="Select Rating">
      <formula>NOT(ISERROR(SEARCH("Select Rating",M411)))</formula>
    </cfRule>
  </conditionalFormatting>
  <conditionalFormatting sqref="M411">
    <cfRule type="containsText" dxfId="1085" priority="410" operator="containsText" text="Not selected on indicator selection">
      <formula>NOT(ISERROR(SEARCH("Not selected on indicator selection",M411)))</formula>
    </cfRule>
    <cfRule type="containsText" dxfId="1084" priority="411" operator="containsText" text="Not Applicable">
      <formula>NOT(ISERROR(SEARCH("Not Applicable",M411)))</formula>
    </cfRule>
  </conditionalFormatting>
  <conditionalFormatting sqref="M411">
    <cfRule type="containsText" dxfId="1083" priority="409" operator="containsText" text="Not Applicable">
      <formula>NOT(ISERROR(SEARCH("Not Applicable",M411)))</formula>
    </cfRule>
  </conditionalFormatting>
  <conditionalFormatting sqref="M411">
    <cfRule type="containsText" dxfId="1082" priority="408" operator="containsText" text="Not Applicable">
      <formula>NOT(ISERROR(SEARCH("Not Applicable",M411)))</formula>
    </cfRule>
  </conditionalFormatting>
  <conditionalFormatting sqref="M411">
    <cfRule type="containsText" dxfId="1081" priority="407" operator="containsText" text="Not Applicable">
      <formula>NOT(ISERROR(SEARCH("Not Applicable",M411)))</formula>
    </cfRule>
  </conditionalFormatting>
  <conditionalFormatting sqref="M411">
    <cfRule type="containsText" dxfId="1080" priority="406" operator="containsText" text="Not Applicable">
      <formula>NOT(ISERROR(SEARCH("Not Applicable",M411)))</formula>
    </cfRule>
  </conditionalFormatting>
  <conditionalFormatting sqref="M411">
    <cfRule type="containsText" dxfId="1079" priority="405" operator="containsText" text="Not Applicable">
      <formula>NOT(ISERROR(SEARCH("Not Applicable",M411)))</formula>
    </cfRule>
  </conditionalFormatting>
  <conditionalFormatting sqref="M411">
    <cfRule type="containsText" dxfId="1078" priority="404" operator="containsText" text="Not Applicable">
      <formula>NOT(ISERROR(SEARCH("Not Applicable",M411)))</formula>
    </cfRule>
  </conditionalFormatting>
  <conditionalFormatting sqref="M411">
    <cfRule type="containsText" dxfId="1077" priority="403" operator="containsText" text="Not Applicable">
      <formula>NOT(ISERROR(SEARCH("Not Applicable",M411)))</formula>
    </cfRule>
  </conditionalFormatting>
  <conditionalFormatting sqref="M411">
    <cfRule type="containsText" dxfId="1076" priority="402" operator="containsText" text="Not Applicable">
      <formula>NOT(ISERROR(SEARCH("Not Applicable",M411)))</formula>
    </cfRule>
  </conditionalFormatting>
  <conditionalFormatting sqref="M411">
    <cfRule type="containsText" dxfId="1075" priority="400" operator="containsText" text="Indicator not selected">
      <formula>NOT(ISERROR(SEARCH("Indicator not selected",M411)))</formula>
    </cfRule>
    <cfRule type="containsText" dxfId="1074" priority="401" operator="containsText" text="Not Applicable">
      <formula>NOT(ISERROR(SEARCH("Not Applicable",M411)))</formula>
    </cfRule>
  </conditionalFormatting>
  <conditionalFormatting sqref="M411">
    <cfRule type="containsText" dxfId="1073" priority="399" operator="containsText" text="Not Applicable">
      <formula>NOT(ISERROR(SEARCH("Not Applicable",M411)))</formula>
    </cfRule>
  </conditionalFormatting>
  <conditionalFormatting sqref="M411">
    <cfRule type="containsText" dxfId="1072" priority="397" operator="containsText" text="Not selected on indicator selection">
      <formula>NOT(ISERROR(SEARCH("Not selected on indicator selection",M411)))</formula>
    </cfRule>
    <cfRule type="containsText" dxfId="1071" priority="398" operator="containsText" text="Not Applicable">
      <formula>NOT(ISERROR(SEARCH("Not Applicable",M411)))</formula>
    </cfRule>
  </conditionalFormatting>
  <conditionalFormatting sqref="M411">
    <cfRule type="containsText" dxfId="1070" priority="396" operator="containsText" text="Not Applicable">
      <formula>NOT(ISERROR(SEARCH("Not Applicable",M411)))</formula>
    </cfRule>
  </conditionalFormatting>
  <conditionalFormatting sqref="M411">
    <cfRule type="containsText" dxfId="1069" priority="394" operator="containsText" text="Not selected on indicator selection">
      <formula>NOT(ISERROR(SEARCH("Not selected on indicator selection",M411)))</formula>
    </cfRule>
    <cfRule type="containsText" dxfId="1068" priority="395" operator="containsText" text="Not Applicable">
      <formula>NOT(ISERROR(SEARCH("Not Applicable",M411)))</formula>
    </cfRule>
  </conditionalFormatting>
  <conditionalFormatting sqref="M411:M413">
    <cfRule type="containsText" dxfId="1067" priority="392" operator="containsText" text="Select Basic or Needs Improvement for Professional Practice Rating on worksheet titled Eval Info &amp; Rankings.">
      <formula>NOT(ISERROR(SEARCH("Select Basic or Needs Improvement for Professional Practice Rating on worksheet titled Eval Info &amp; Rankings.",M411)))</formula>
    </cfRule>
    <cfRule type="containsText" dxfId="1066" priority="393" operator="containsText" text="Select Distinguished or Excellent for Professional Practice Rating on worksheet titled Eval Info &amp; Rankings.">
      <formula>NOT(ISERROR(SEARCH("Select Distinguished or Excellent for Professional Practice Rating on worksheet titled Eval Info &amp; Rankings.",M411)))</formula>
    </cfRule>
  </conditionalFormatting>
  <conditionalFormatting sqref="M416">
    <cfRule type="containsText" dxfId="1065" priority="390" operator="containsText" text="Not Applicable">
      <formula>NOT(ISERROR(SEARCH("Not Applicable",M416)))</formula>
    </cfRule>
  </conditionalFormatting>
  <conditionalFormatting sqref="M416">
    <cfRule type="containsText" dxfId="1064" priority="391" operator="containsText" text="Select Rating">
      <formula>NOT(ISERROR(SEARCH("Select Rating",M416)))</formula>
    </cfRule>
  </conditionalFormatting>
  <conditionalFormatting sqref="M416">
    <cfRule type="containsText" dxfId="1063" priority="388" operator="containsText" text="Not selected on indicator selection">
      <formula>NOT(ISERROR(SEARCH("Not selected on indicator selection",M416)))</formula>
    </cfRule>
    <cfRule type="containsText" dxfId="1062" priority="389" operator="containsText" text="Not Applicable">
      <formula>NOT(ISERROR(SEARCH("Not Applicable",M416)))</formula>
    </cfRule>
  </conditionalFormatting>
  <conditionalFormatting sqref="M416">
    <cfRule type="containsText" dxfId="1061" priority="387" operator="containsText" text="Not Applicable">
      <formula>NOT(ISERROR(SEARCH("Not Applicable",M416)))</formula>
    </cfRule>
  </conditionalFormatting>
  <conditionalFormatting sqref="M416">
    <cfRule type="containsText" dxfId="1060" priority="386" operator="containsText" text="Not Applicable">
      <formula>NOT(ISERROR(SEARCH("Not Applicable",M416)))</formula>
    </cfRule>
  </conditionalFormatting>
  <conditionalFormatting sqref="M416">
    <cfRule type="containsText" dxfId="1059" priority="385" operator="containsText" text="Not Applicable">
      <formula>NOT(ISERROR(SEARCH("Not Applicable",M416)))</formula>
    </cfRule>
  </conditionalFormatting>
  <conditionalFormatting sqref="M416">
    <cfRule type="containsText" dxfId="1058" priority="384" operator="containsText" text="Not Applicable">
      <formula>NOT(ISERROR(SEARCH("Not Applicable",M416)))</formula>
    </cfRule>
  </conditionalFormatting>
  <conditionalFormatting sqref="M416">
    <cfRule type="containsText" dxfId="1057" priority="383" operator="containsText" text="Not Applicable">
      <formula>NOT(ISERROR(SEARCH("Not Applicable",M416)))</formula>
    </cfRule>
  </conditionalFormatting>
  <conditionalFormatting sqref="M416">
    <cfRule type="containsText" dxfId="1056" priority="382" operator="containsText" text="Not Applicable">
      <formula>NOT(ISERROR(SEARCH("Not Applicable",M416)))</formula>
    </cfRule>
  </conditionalFormatting>
  <conditionalFormatting sqref="M416">
    <cfRule type="containsText" dxfId="1055" priority="381" operator="containsText" text="Not Applicable">
      <formula>NOT(ISERROR(SEARCH("Not Applicable",M416)))</formula>
    </cfRule>
  </conditionalFormatting>
  <conditionalFormatting sqref="M416">
    <cfRule type="containsText" dxfId="1054" priority="380" operator="containsText" text="Not Applicable">
      <formula>NOT(ISERROR(SEARCH("Not Applicable",M416)))</formula>
    </cfRule>
  </conditionalFormatting>
  <conditionalFormatting sqref="M416">
    <cfRule type="containsText" dxfId="1053" priority="378" operator="containsText" text="Indicator not selected">
      <formula>NOT(ISERROR(SEARCH("Indicator not selected",M416)))</formula>
    </cfRule>
    <cfRule type="containsText" dxfId="1052" priority="379" operator="containsText" text="Not Applicable">
      <formula>NOT(ISERROR(SEARCH("Not Applicable",M416)))</formula>
    </cfRule>
  </conditionalFormatting>
  <conditionalFormatting sqref="M416">
    <cfRule type="containsText" dxfId="1051" priority="377" operator="containsText" text="Not Applicable">
      <formula>NOT(ISERROR(SEARCH("Not Applicable",M416)))</formula>
    </cfRule>
  </conditionalFormatting>
  <conditionalFormatting sqref="M416">
    <cfRule type="containsText" dxfId="1050" priority="375" operator="containsText" text="Not selected on indicator selection">
      <formula>NOT(ISERROR(SEARCH("Not selected on indicator selection",M416)))</formula>
    </cfRule>
    <cfRule type="containsText" dxfId="1049" priority="376" operator="containsText" text="Not Applicable">
      <formula>NOT(ISERROR(SEARCH("Not Applicable",M416)))</formula>
    </cfRule>
  </conditionalFormatting>
  <conditionalFormatting sqref="M416">
    <cfRule type="containsText" dxfId="1048" priority="374" operator="containsText" text="Not Applicable">
      <formula>NOT(ISERROR(SEARCH("Not Applicable",M416)))</formula>
    </cfRule>
  </conditionalFormatting>
  <conditionalFormatting sqref="M416">
    <cfRule type="containsText" dxfId="1047" priority="372" operator="containsText" text="Not selected on indicator selection">
      <formula>NOT(ISERROR(SEARCH("Not selected on indicator selection",M416)))</formula>
    </cfRule>
    <cfRule type="containsText" dxfId="1046" priority="373" operator="containsText" text="Not Applicable">
      <formula>NOT(ISERROR(SEARCH("Not Applicable",M416)))</formula>
    </cfRule>
  </conditionalFormatting>
  <conditionalFormatting sqref="M416:M418">
    <cfRule type="containsText" dxfId="1045" priority="370" operator="containsText" text="Select Basic or Needs Improvement for Professional Practice Rating on worksheet titled Eval Info &amp; Rankings.">
      <formula>NOT(ISERROR(SEARCH("Select Basic or Needs Improvement for Professional Practice Rating on worksheet titled Eval Info &amp; Rankings.",M416)))</formula>
    </cfRule>
    <cfRule type="containsText" dxfId="1044" priority="371" operator="containsText" text="Select Distinguished or Excellent for Professional Practice Rating on worksheet titled Eval Info &amp; Rankings.">
      <formula>NOT(ISERROR(SEARCH("Select Distinguished or Excellent for Professional Practice Rating on worksheet titled Eval Info &amp; Rankings.",M416)))</formula>
    </cfRule>
  </conditionalFormatting>
  <conditionalFormatting sqref="M421">
    <cfRule type="containsText" dxfId="1043" priority="368" operator="containsText" text="Not Applicable">
      <formula>NOT(ISERROR(SEARCH("Not Applicable",M421)))</formula>
    </cfRule>
  </conditionalFormatting>
  <conditionalFormatting sqref="M421">
    <cfRule type="containsText" dxfId="1042" priority="369" operator="containsText" text="Select Rating">
      <formula>NOT(ISERROR(SEARCH("Select Rating",M421)))</formula>
    </cfRule>
  </conditionalFormatting>
  <conditionalFormatting sqref="M421">
    <cfRule type="containsText" dxfId="1041" priority="366" operator="containsText" text="Not selected on indicator selection">
      <formula>NOT(ISERROR(SEARCH("Not selected on indicator selection",M421)))</formula>
    </cfRule>
    <cfRule type="containsText" dxfId="1040" priority="367" operator="containsText" text="Not Applicable">
      <formula>NOT(ISERROR(SEARCH("Not Applicable",M421)))</formula>
    </cfRule>
  </conditionalFormatting>
  <conditionalFormatting sqref="M421">
    <cfRule type="containsText" dxfId="1039" priority="365" operator="containsText" text="Not Applicable">
      <formula>NOT(ISERROR(SEARCH("Not Applicable",M421)))</formula>
    </cfRule>
  </conditionalFormatting>
  <conditionalFormatting sqref="M421">
    <cfRule type="containsText" dxfId="1038" priority="364" operator="containsText" text="Not Applicable">
      <formula>NOT(ISERROR(SEARCH("Not Applicable",M421)))</formula>
    </cfRule>
  </conditionalFormatting>
  <conditionalFormatting sqref="M421">
    <cfRule type="containsText" dxfId="1037" priority="363" operator="containsText" text="Not Applicable">
      <formula>NOT(ISERROR(SEARCH("Not Applicable",M421)))</formula>
    </cfRule>
  </conditionalFormatting>
  <conditionalFormatting sqref="M421">
    <cfRule type="containsText" dxfId="1036" priority="362" operator="containsText" text="Not Applicable">
      <formula>NOT(ISERROR(SEARCH("Not Applicable",M421)))</formula>
    </cfRule>
  </conditionalFormatting>
  <conditionalFormatting sqref="M421">
    <cfRule type="containsText" dxfId="1035" priority="361" operator="containsText" text="Not Applicable">
      <formula>NOT(ISERROR(SEARCH("Not Applicable",M421)))</formula>
    </cfRule>
  </conditionalFormatting>
  <conditionalFormatting sqref="M421">
    <cfRule type="containsText" dxfId="1034" priority="360" operator="containsText" text="Not Applicable">
      <formula>NOT(ISERROR(SEARCH("Not Applicable",M421)))</formula>
    </cfRule>
  </conditionalFormatting>
  <conditionalFormatting sqref="M421">
    <cfRule type="containsText" dxfId="1033" priority="359" operator="containsText" text="Not Applicable">
      <formula>NOT(ISERROR(SEARCH("Not Applicable",M421)))</formula>
    </cfRule>
  </conditionalFormatting>
  <conditionalFormatting sqref="M421">
    <cfRule type="containsText" dxfId="1032" priority="358" operator="containsText" text="Not Applicable">
      <formula>NOT(ISERROR(SEARCH("Not Applicable",M421)))</formula>
    </cfRule>
  </conditionalFormatting>
  <conditionalFormatting sqref="M421">
    <cfRule type="containsText" dxfId="1031" priority="356" operator="containsText" text="Indicator not selected">
      <formula>NOT(ISERROR(SEARCH("Indicator not selected",M421)))</formula>
    </cfRule>
    <cfRule type="containsText" dxfId="1030" priority="357" operator="containsText" text="Not Applicable">
      <formula>NOT(ISERROR(SEARCH("Not Applicable",M421)))</formula>
    </cfRule>
  </conditionalFormatting>
  <conditionalFormatting sqref="M421">
    <cfRule type="containsText" dxfId="1029" priority="355" operator="containsText" text="Not Applicable">
      <formula>NOT(ISERROR(SEARCH("Not Applicable",M421)))</formula>
    </cfRule>
  </conditionalFormatting>
  <conditionalFormatting sqref="M421">
    <cfRule type="containsText" dxfId="1028" priority="353" operator="containsText" text="Not selected on indicator selection">
      <formula>NOT(ISERROR(SEARCH("Not selected on indicator selection",M421)))</formula>
    </cfRule>
    <cfRule type="containsText" dxfId="1027" priority="354" operator="containsText" text="Not Applicable">
      <formula>NOT(ISERROR(SEARCH("Not Applicable",M421)))</formula>
    </cfRule>
  </conditionalFormatting>
  <conditionalFormatting sqref="M421">
    <cfRule type="containsText" dxfId="1026" priority="352" operator="containsText" text="Not Applicable">
      <formula>NOT(ISERROR(SEARCH("Not Applicable",M421)))</formula>
    </cfRule>
  </conditionalFormatting>
  <conditionalFormatting sqref="M421">
    <cfRule type="containsText" dxfId="1025" priority="350" operator="containsText" text="Not selected on indicator selection">
      <formula>NOT(ISERROR(SEARCH("Not selected on indicator selection",M421)))</formula>
    </cfRule>
    <cfRule type="containsText" dxfId="1024" priority="351" operator="containsText" text="Not Applicable">
      <formula>NOT(ISERROR(SEARCH("Not Applicable",M421)))</formula>
    </cfRule>
  </conditionalFormatting>
  <conditionalFormatting sqref="M421:M423">
    <cfRule type="containsText" dxfId="1023" priority="348" operator="containsText" text="Select Basic or Needs Improvement for Professional Practice Rating on worksheet titled Eval Info &amp; Rankings.">
      <formula>NOT(ISERROR(SEARCH("Select Basic or Needs Improvement for Professional Practice Rating on worksheet titled Eval Info &amp; Rankings.",M421)))</formula>
    </cfRule>
    <cfRule type="containsText" dxfId="1022" priority="349" operator="containsText" text="Select Distinguished or Excellent for Professional Practice Rating on worksheet titled Eval Info &amp; Rankings.">
      <formula>NOT(ISERROR(SEARCH("Select Distinguished or Excellent for Professional Practice Rating on worksheet titled Eval Info &amp; Rankings.",M421)))</formula>
    </cfRule>
  </conditionalFormatting>
  <conditionalFormatting sqref="M426">
    <cfRule type="containsText" dxfId="1021" priority="346" operator="containsText" text="Not Applicable">
      <formula>NOT(ISERROR(SEARCH("Not Applicable",M426)))</formula>
    </cfRule>
  </conditionalFormatting>
  <conditionalFormatting sqref="M426">
    <cfRule type="containsText" dxfId="1020" priority="347" operator="containsText" text="Select Rating">
      <formula>NOT(ISERROR(SEARCH("Select Rating",M426)))</formula>
    </cfRule>
  </conditionalFormatting>
  <conditionalFormatting sqref="M426">
    <cfRule type="containsText" dxfId="1019" priority="344" operator="containsText" text="Not selected on indicator selection">
      <formula>NOT(ISERROR(SEARCH("Not selected on indicator selection",M426)))</formula>
    </cfRule>
    <cfRule type="containsText" dxfId="1018" priority="345" operator="containsText" text="Not Applicable">
      <formula>NOT(ISERROR(SEARCH("Not Applicable",M426)))</formula>
    </cfRule>
  </conditionalFormatting>
  <conditionalFormatting sqref="M426">
    <cfRule type="containsText" dxfId="1017" priority="343" operator="containsText" text="Not Applicable">
      <formula>NOT(ISERROR(SEARCH("Not Applicable",M426)))</formula>
    </cfRule>
  </conditionalFormatting>
  <conditionalFormatting sqref="M426">
    <cfRule type="containsText" dxfId="1016" priority="342" operator="containsText" text="Not Applicable">
      <formula>NOT(ISERROR(SEARCH("Not Applicable",M426)))</formula>
    </cfRule>
  </conditionalFormatting>
  <conditionalFormatting sqref="M426">
    <cfRule type="containsText" dxfId="1015" priority="341" operator="containsText" text="Not Applicable">
      <formula>NOT(ISERROR(SEARCH("Not Applicable",M426)))</formula>
    </cfRule>
  </conditionalFormatting>
  <conditionalFormatting sqref="M426">
    <cfRule type="containsText" dxfId="1014" priority="340" operator="containsText" text="Not Applicable">
      <formula>NOT(ISERROR(SEARCH("Not Applicable",M426)))</formula>
    </cfRule>
  </conditionalFormatting>
  <conditionalFormatting sqref="M426">
    <cfRule type="containsText" dxfId="1013" priority="339" operator="containsText" text="Not Applicable">
      <formula>NOT(ISERROR(SEARCH("Not Applicable",M426)))</formula>
    </cfRule>
  </conditionalFormatting>
  <conditionalFormatting sqref="M426">
    <cfRule type="containsText" dxfId="1012" priority="338" operator="containsText" text="Not Applicable">
      <formula>NOT(ISERROR(SEARCH("Not Applicable",M426)))</formula>
    </cfRule>
  </conditionalFormatting>
  <conditionalFormatting sqref="M426">
    <cfRule type="containsText" dxfId="1011" priority="337" operator="containsText" text="Not Applicable">
      <formula>NOT(ISERROR(SEARCH("Not Applicable",M426)))</formula>
    </cfRule>
  </conditionalFormatting>
  <conditionalFormatting sqref="M426">
    <cfRule type="containsText" dxfId="1010" priority="336" operator="containsText" text="Not Applicable">
      <formula>NOT(ISERROR(SEARCH("Not Applicable",M426)))</formula>
    </cfRule>
  </conditionalFormatting>
  <conditionalFormatting sqref="M426">
    <cfRule type="containsText" dxfId="1009" priority="334" operator="containsText" text="Indicator not selected">
      <formula>NOT(ISERROR(SEARCH("Indicator not selected",M426)))</formula>
    </cfRule>
    <cfRule type="containsText" dxfId="1008" priority="335" operator="containsText" text="Not Applicable">
      <formula>NOT(ISERROR(SEARCH("Not Applicable",M426)))</formula>
    </cfRule>
  </conditionalFormatting>
  <conditionalFormatting sqref="M426">
    <cfRule type="containsText" dxfId="1007" priority="333" operator="containsText" text="Not Applicable">
      <formula>NOT(ISERROR(SEARCH("Not Applicable",M426)))</formula>
    </cfRule>
  </conditionalFormatting>
  <conditionalFormatting sqref="M426">
    <cfRule type="containsText" dxfId="1006" priority="331" operator="containsText" text="Not selected on indicator selection">
      <formula>NOT(ISERROR(SEARCH("Not selected on indicator selection",M426)))</formula>
    </cfRule>
    <cfRule type="containsText" dxfId="1005" priority="332" operator="containsText" text="Not Applicable">
      <formula>NOT(ISERROR(SEARCH("Not Applicable",M426)))</formula>
    </cfRule>
  </conditionalFormatting>
  <conditionalFormatting sqref="M426">
    <cfRule type="containsText" dxfId="1004" priority="330" operator="containsText" text="Not Applicable">
      <formula>NOT(ISERROR(SEARCH("Not Applicable",M426)))</formula>
    </cfRule>
  </conditionalFormatting>
  <conditionalFormatting sqref="M426">
    <cfRule type="containsText" dxfId="1003" priority="328" operator="containsText" text="Not selected on indicator selection">
      <formula>NOT(ISERROR(SEARCH("Not selected on indicator selection",M426)))</formula>
    </cfRule>
    <cfRule type="containsText" dxfId="1002" priority="329" operator="containsText" text="Not Applicable">
      <formula>NOT(ISERROR(SEARCH("Not Applicable",M426)))</formula>
    </cfRule>
  </conditionalFormatting>
  <conditionalFormatting sqref="M426:M428">
    <cfRule type="containsText" dxfId="1001" priority="326" operator="containsText" text="Select Basic or Needs Improvement for Professional Practice Rating on worksheet titled Eval Info &amp; Rankings.">
      <formula>NOT(ISERROR(SEARCH("Select Basic or Needs Improvement for Professional Practice Rating on worksheet titled Eval Info &amp; Rankings.",M426)))</formula>
    </cfRule>
    <cfRule type="containsText" dxfId="1000" priority="327" operator="containsText" text="Select Distinguished or Excellent for Professional Practice Rating on worksheet titled Eval Info &amp; Rankings.">
      <formula>NOT(ISERROR(SEARCH("Select Distinguished or Excellent for Professional Practice Rating on worksheet titled Eval Info &amp; Rankings.",M426)))</formula>
    </cfRule>
  </conditionalFormatting>
  <conditionalFormatting sqref="M438">
    <cfRule type="containsText" dxfId="999" priority="324" operator="containsText" text="Not Applicable">
      <formula>NOT(ISERROR(SEARCH("Not Applicable",M438)))</formula>
    </cfRule>
  </conditionalFormatting>
  <conditionalFormatting sqref="M438">
    <cfRule type="containsText" dxfId="998" priority="325" operator="containsText" text="Select Rating">
      <formula>NOT(ISERROR(SEARCH("Select Rating",M438)))</formula>
    </cfRule>
  </conditionalFormatting>
  <conditionalFormatting sqref="M438">
    <cfRule type="containsText" dxfId="997" priority="322" operator="containsText" text="Not selected on indicator selection">
      <formula>NOT(ISERROR(SEARCH("Not selected on indicator selection",M438)))</formula>
    </cfRule>
    <cfRule type="containsText" dxfId="996" priority="323" operator="containsText" text="Not Applicable">
      <formula>NOT(ISERROR(SEARCH("Not Applicable",M438)))</formula>
    </cfRule>
  </conditionalFormatting>
  <conditionalFormatting sqref="M438">
    <cfRule type="containsText" dxfId="995" priority="321" operator="containsText" text="Not Applicable">
      <formula>NOT(ISERROR(SEARCH("Not Applicable",M438)))</formula>
    </cfRule>
  </conditionalFormatting>
  <conditionalFormatting sqref="M438">
    <cfRule type="containsText" dxfId="994" priority="320" operator="containsText" text="Not Applicable">
      <formula>NOT(ISERROR(SEARCH("Not Applicable",M438)))</formula>
    </cfRule>
  </conditionalFormatting>
  <conditionalFormatting sqref="M438">
    <cfRule type="containsText" dxfId="993" priority="319" operator="containsText" text="Not Applicable">
      <formula>NOT(ISERROR(SEARCH("Not Applicable",M438)))</formula>
    </cfRule>
  </conditionalFormatting>
  <conditionalFormatting sqref="M438">
    <cfRule type="containsText" dxfId="992" priority="318" operator="containsText" text="Not Applicable">
      <formula>NOT(ISERROR(SEARCH("Not Applicable",M438)))</formula>
    </cfRule>
  </conditionalFormatting>
  <conditionalFormatting sqref="M438">
    <cfRule type="containsText" dxfId="991" priority="317" operator="containsText" text="Not Applicable">
      <formula>NOT(ISERROR(SEARCH("Not Applicable",M438)))</formula>
    </cfRule>
  </conditionalFormatting>
  <conditionalFormatting sqref="M438">
    <cfRule type="containsText" dxfId="990" priority="316" operator="containsText" text="Not Applicable">
      <formula>NOT(ISERROR(SEARCH("Not Applicable",M438)))</formula>
    </cfRule>
  </conditionalFormatting>
  <conditionalFormatting sqref="M438">
    <cfRule type="containsText" dxfId="989" priority="315" operator="containsText" text="Not Applicable">
      <formula>NOT(ISERROR(SEARCH("Not Applicable",M438)))</formula>
    </cfRule>
  </conditionalFormatting>
  <conditionalFormatting sqref="M438">
    <cfRule type="containsText" dxfId="988" priority="314" operator="containsText" text="Not Applicable">
      <formula>NOT(ISERROR(SEARCH("Not Applicable",M438)))</formula>
    </cfRule>
  </conditionalFormatting>
  <conditionalFormatting sqref="M438">
    <cfRule type="containsText" dxfId="987" priority="312" operator="containsText" text="Indicator not selected">
      <formula>NOT(ISERROR(SEARCH("Indicator not selected",M438)))</formula>
    </cfRule>
    <cfRule type="containsText" dxfId="986" priority="313" operator="containsText" text="Not Applicable">
      <formula>NOT(ISERROR(SEARCH("Not Applicable",M438)))</formula>
    </cfRule>
  </conditionalFormatting>
  <conditionalFormatting sqref="M438">
    <cfRule type="containsText" dxfId="985" priority="311" operator="containsText" text="Not Applicable">
      <formula>NOT(ISERROR(SEARCH("Not Applicable",M438)))</formula>
    </cfRule>
  </conditionalFormatting>
  <conditionalFormatting sqref="M438">
    <cfRule type="containsText" dxfId="984" priority="309" operator="containsText" text="Not selected on indicator selection">
      <formula>NOT(ISERROR(SEARCH("Not selected on indicator selection",M438)))</formula>
    </cfRule>
    <cfRule type="containsText" dxfId="983" priority="310" operator="containsText" text="Not Applicable">
      <formula>NOT(ISERROR(SEARCH("Not Applicable",M438)))</formula>
    </cfRule>
  </conditionalFormatting>
  <conditionalFormatting sqref="M438">
    <cfRule type="containsText" dxfId="982" priority="308" operator="containsText" text="Not Applicable">
      <formula>NOT(ISERROR(SEARCH("Not Applicable",M438)))</formula>
    </cfRule>
  </conditionalFormatting>
  <conditionalFormatting sqref="M438">
    <cfRule type="containsText" dxfId="981" priority="306" operator="containsText" text="Not selected on indicator selection">
      <formula>NOT(ISERROR(SEARCH("Not selected on indicator selection",M438)))</formula>
    </cfRule>
    <cfRule type="containsText" dxfId="980" priority="307" operator="containsText" text="Not Applicable">
      <formula>NOT(ISERROR(SEARCH("Not Applicable",M438)))</formula>
    </cfRule>
  </conditionalFormatting>
  <conditionalFormatting sqref="M438:M440">
    <cfRule type="containsText" dxfId="979" priority="304" operator="containsText" text="Select Basic or Needs Improvement for Professional Practice Rating on worksheet titled Eval Info &amp; Rankings.">
      <formula>NOT(ISERROR(SEARCH("Select Basic or Needs Improvement for Professional Practice Rating on worksheet titled Eval Info &amp; Rankings.",M438)))</formula>
    </cfRule>
    <cfRule type="containsText" dxfId="978" priority="305" operator="containsText" text="Select Distinguished or Excellent for Professional Practice Rating on worksheet titled Eval Info &amp; Rankings.">
      <formula>NOT(ISERROR(SEARCH("Select Distinguished or Excellent for Professional Practice Rating on worksheet titled Eval Info &amp; Rankings.",M438)))</formula>
    </cfRule>
  </conditionalFormatting>
  <conditionalFormatting sqref="M443">
    <cfRule type="containsText" dxfId="977" priority="302" operator="containsText" text="Not Applicable">
      <formula>NOT(ISERROR(SEARCH("Not Applicable",M443)))</formula>
    </cfRule>
  </conditionalFormatting>
  <conditionalFormatting sqref="M443">
    <cfRule type="containsText" dxfId="976" priority="303" operator="containsText" text="Select Rating">
      <formula>NOT(ISERROR(SEARCH("Select Rating",M443)))</formula>
    </cfRule>
  </conditionalFormatting>
  <conditionalFormatting sqref="M443">
    <cfRule type="containsText" dxfId="975" priority="300" operator="containsText" text="Not selected on indicator selection">
      <formula>NOT(ISERROR(SEARCH("Not selected on indicator selection",M443)))</formula>
    </cfRule>
    <cfRule type="containsText" dxfId="974" priority="301" operator="containsText" text="Not Applicable">
      <formula>NOT(ISERROR(SEARCH("Not Applicable",M443)))</formula>
    </cfRule>
  </conditionalFormatting>
  <conditionalFormatting sqref="M443">
    <cfRule type="containsText" dxfId="973" priority="299" operator="containsText" text="Not Applicable">
      <formula>NOT(ISERROR(SEARCH("Not Applicable",M443)))</formula>
    </cfRule>
  </conditionalFormatting>
  <conditionalFormatting sqref="M443">
    <cfRule type="containsText" dxfId="972" priority="298" operator="containsText" text="Not Applicable">
      <formula>NOT(ISERROR(SEARCH("Not Applicable",M443)))</formula>
    </cfRule>
  </conditionalFormatting>
  <conditionalFormatting sqref="M443">
    <cfRule type="containsText" dxfId="971" priority="297" operator="containsText" text="Not Applicable">
      <formula>NOT(ISERROR(SEARCH("Not Applicable",M443)))</formula>
    </cfRule>
  </conditionalFormatting>
  <conditionalFormatting sqref="M443">
    <cfRule type="containsText" dxfId="970" priority="296" operator="containsText" text="Not Applicable">
      <formula>NOT(ISERROR(SEARCH("Not Applicable",M443)))</formula>
    </cfRule>
  </conditionalFormatting>
  <conditionalFormatting sqref="M443">
    <cfRule type="containsText" dxfId="969" priority="295" operator="containsText" text="Not Applicable">
      <formula>NOT(ISERROR(SEARCH("Not Applicable",M443)))</formula>
    </cfRule>
  </conditionalFormatting>
  <conditionalFormatting sqref="M443">
    <cfRule type="containsText" dxfId="968" priority="294" operator="containsText" text="Not Applicable">
      <formula>NOT(ISERROR(SEARCH("Not Applicable",M443)))</formula>
    </cfRule>
  </conditionalFormatting>
  <conditionalFormatting sqref="M443">
    <cfRule type="containsText" dxfId="967" priority="293" operator="containsText" text="Not Applicable">
      <formula>NOT(ISERROR(SEARCH("Not Applicable",M443)))</formula>
    </cfRule>
  </conditionalFormatting>
  <conditionalFormatting sqref="M443">
    <cfRule type="containsText" dxfId="966" priority="292" operator="containsText" text="Not Applicable">
      <formula>NOT(ISERROR(SEARCH("Not Applicable",M443)))</formula>
    </cfRule>
  </conditionalFormatting>
  <conditionalFormatting sqref="M443">
    <cfRule type="containsText" dxfId="965" priority="290" operator="containsText" text="Indicator not selected">
      <formula>NOT(ISERROR(SEARCH("Indicator not selected",M443)))</formula>
    </cfRule>
    <cfRule type="containsText" dxfId="964" priority="291" operator="containsText" text="Not Applicable">
      <formula>NOT(ISERROR(SEARCH("Not Applicable",M443)))</formula>
    </cfRule>
  </conditionalFormatting>
  <conditionalFormatting sqref="M443">
    <cfRule type="containsText" dxfId="963" priority="289" operator="containsText" text="Not Applicable">
      <formula>NOT(ISERROR(SEARCH("Not Applicable",M443)))</formula>
    </cfRule>
  </conditionalFormatting>
  <conditionalFormatting sqref="M443">
    <cfRule type="containsText" dxfId="962" priority="287" operator="containsText" text="Not selected on indicator selection">
      <formula>NOT(ISERROR(SEARCH("Not selected on indicator selection",M443)))</formula>
    </cfRule>
    <cfRule type="containsText" dxfId="961" priority="288" operator="containsText" text="Not Applicable">
      <formula>NOT(ISERROR(SEARCH("Not Applicable",M443)))</formula>
    </cfRule>
  </conditionalFormatting>
  <conditionalFormatting sqref="M443">
    <cfRule type="containsText" dxfId="960" priority="286" operator="containsText" text="Not Applicable">
      <formula>NOT(ISERROR(SEARCH("Not Applicable",M443)))</formula>
    </cfRule>
  </conditionalFormatting>
  <conditionalFormatting sqref="M443">
    <cfRule type="containsText" dxfId="959" priority="284" operator="containsText" text="Not selected on indicator selection">
      <formula>NOT(ISERROR(SEARCH("Not selected on indicator selection",M443)))</formula>
    </cfRule>
    <cfRule type="containsText" dxfId="958" priority="285" operator="containsText" text="Not Applicable">
      <formula>NOT(ISERROR(SEARCH("Not Applicable",M443)))</formula>
    </cfRule>
  </conditionalFormatting>
  <conditionalFormatting sqref="M443:M445">
    <cfRule type="containsText" dxfId="957" priority="282" operator="containsText" text="Select Basic or Needs Improvement for Professional Practice Rating on worksheet titled Eval Info &amp; Rankings.">
      <formula>NOT(ISERROR(SEARCH("Select Basic or Needs Improvement for Professional Practice Rating on worksheet titled Eval Info &amp; Rankings.",M443)))</formula>
    </cfRule>
    <cfRule type="containsText" dxfId="956" priority="283" operator="containsText" text="Select Distinguished or Excellent for Professional Practice Rating on worksheet titled Eval Info &amp; Rankings.">
      <formula>NOT(ISERROR(SEARCH("Select Distinguished or Excellent for Professional Practice Rating on worksheet titled Eval Info &amp; Rankings.",M443)))</formula>
    </cfRule>
  </conditionalFormatting>
  <conditionalFormatting sqref="M448">
    <cfRule type="containsText" dxfId="955" priority="280" operator="containsText" text="Not Applicable">
      <formula>NOT(ISERROR(SEARCH("Not Applicable",M448)))</formula>
    </cfRule>
  </conditionalFormatting>
  <conditionalFormatting sqref="M448">
    <cfRule type="containsText" dxfId="954" priority="281" operator="containsText" text="Select Rating">
      <formula>NOT(ISERROR(SEARCH("Select Rating",M448)))</formula>
    </cfRule>
  </conditionalFormatting>
  <conditionalFormatting sqref="M448">
    <cfRule type="containsText" dxfId="953" priority="278" operator="containsText" text="Not selected on indicator selection">
      <formula>NOT(ISERROR(SEARCH("Not selected on indicator selection",M448)))</formula>
    </cfRule>
    <cfRule type="containsText" dxfId="952" priority="279" operator="containsText" text="Not Applicable">
      <formula>NOT(ISERROR(SEARCH("Not Applicable",M448)))</formula>
    </cfRule>
  </conditionalFormatting>
  <conditionalFormatting sqref="M448">
    <cfRule type="containsText" dxfId="951" priority="277" operator="containsText" text="Not Applicable">
      <formula>NOT(ISERROR(SEARCH("Not Applicable",M448)))</formula>
    </cfRule>
  </conditionalFormatting>
  <conditionalFormatting sqref="M448">
    <cfRule type="containsText" dxfId="950" priority="276" operator="containsText" text="Not Applicable">
      <formula>NOT(ISERROR(SEARCH("Not Applicable",M448)))</formula>
    </cfRule>
  </conditionalFormatting>
  <conditionalFormatting sqref="M448">
    <cfRule type="containsText" dxfId="949" priority="275" operator="containsText" text="Not Applicable">
      <formula>NOT(ISERROR(SEARCH("Not Applicable",M448)))</formula>
    </cfRule>
  </conditionalFormatting>
  <conditionalFormatting sqref="M448">
    <cfRule type="containsText" dxfId="948" priority="274" operator="containsText" text="Not Applicable">
      <formula>NOT(ISERROR(SEARCH("Not Applicable",M448)))</formula>
    </cfRule>
  </conditionalFormatting>
  <conditionalFormatting sqref="M448">
    <cfRule type="containsText" dxfId="947" priority="273" operator="containsText" text="Not Applicable">
      <formula>NOT(ISERROR(SEARCH("Not Applicable",M448)))</formula>
    </cfRule>
  </conditionalFormatting>
  <conditionalFormatting sqref="M448">
    <cfRule type="containsText" dxfId="946" priority="272" operator="containsText" text="Not Applicable">
      <formula>NOT(ISERROR(SEARCH("Not Applicable",M448)))</formula>
    </cfRule>
  </conditionalFormatting>
  <conditionalFormatting sqref="M448">
    <cfRule type="containsText" dxfId="945" priority="271" operator="containsText" text="Not Applicable">
      <formula>NOT(ISERROR(SEARCH("Not Applicable",M448)))</formula>
    </cfRule>
  </conditionalFormatting>
  <conditionalFormatting sqref="M448">
    <cfRule type="containsText" dxfId="944" priority="270" operator="containsText" text="Not Applicable">
      <formula>NOT(ISERROR(SEARCH("Not Applicable",M448)))</formula>
    </cfRule>
  </conditionalFormatting>
  <conditionalFormatting sqref="M448">
    <cfRule type="containsText" dxfId="943" priority="268" operator="containsText" text="Indicator not selected">
      <formula>NOT(ISERROR(SEARCH("Indicator not selected",M448)))</formula>
    </cfRule>
    <cfRule type="containsText" dxfId="942" priority="269" operator="containsText" text="Not Applicable">
      <formula>NOT(ISERROR(SEARCH("Not Applicable",M448)))</formula>
    </cfRule>
  </conditionalFormatting>
  <conditionalFormatting sqref="M448">
    <cfRule type="containsText" dxfId="941" priority="267" operator="containsText" text="Not Applicable">
      <formula>NOT(ISERROR(SEARCH("Not Applicable",M448)))</formula>
    </cfRule>
  </conditionalFormatting>
  <conditionalFormatting sqref="M448">
    <cfRule type="containsText" dxfId="940" priority="265" operator="containsText" text="Not selected on indicator selection">
      <formula>NOT(ISERROR(SEARCH("Not selected on indicator selection",M448)))</formula>
    </cfRule>
    <cfRule type="containsText" dxfId="939" priority="266" operator="containsText" text="Not Applicable">
      <formula>NOT(ISERROR(SEARCH("Not Applicable",M448)))</formula>
    </cfRule>
  </conditionalFormatting>
  <conditionalFormatting sqref="M448">
    <cfRule type="containsText" dxfId="938" priority="264" operator="containsText" text="Not Applicable">
      <formula>NOT(ISERROR(SEARCH("Not Applicable",M448)))</formula>
    </cfRule>
  </conditionalFormatting>
  <conditionalFormatting sqref="M448">
    <cfRule type="containsText" dxfId="937" priority="262" operator="containsText" text="Not selected on indicator selection">
      <formula>NOT(ISERROR(SEARCH("Not selected on indicator selection",M448)))</formula>
    </cfRule>
    <cfRule type="containsText" dxfId="936" priority="263" operator="containsText" text="Not Applicable">
      <formula>NOT(ISERROR(SEARCH("Not Applicable",M448)))</formula>
    </cfRule>
  </conditionalFormatting>
  <conditionalFormatting sqref="M448:M450">
    <cfRule type="containsText" dxfId="935" priority="260" operator="containsText" text="Select Basic or Needs Improvement for Professional Practice Rating on worksheet titled Eval Info &amp; Rankings.">
      <formula>NOT(ISERROR(SEARCH("Select Basic or Needs Improvement for Professional Practice Rating on worksheet titled Eval Info &amp; Rankings.",M448)))</formula>
    </cfRule>
    <cfRule type="containsText" dxfId="934" priority="261" operator="containsText" text="Select Distinguished or Excellent for Professional Practice Rating on worksheet titled Eval Info &amp; Rankings.">
      <formula>NOT(ISERROR(SEARCH("Select Distinguished or Excellent for Professional Practice Rating on worksheet titled Eval Info &amp; Rankings.",M448)))</formula>
    </cfRule>
  </conditionalFormatting>
  <conditionalFormatting sqref="M453">
    <cfRule type="containsText" dxfId="933" priority="258" operator="containsText" text="Not Applicable">
      <formula>NOT(ISERROR(SEARCH("Not Applicable",M453)))</formula>
    </cfRule>
  </conditionalFormatting>
  <conditionalFormatting sqref="M453">
    <cfRule type="containsText" dxfId="932" priority="259" operator="containsText" text="Select Rating">
      <formula>NOT(ISERROR(SEARCH("Select Rating",M453)))</formula>
    </cfRule>
  </conditionalFormatting>
  <conditionalFormatting sqref="M453">
    <cfRule type="containsText" dxfId="931" priority="256" operator="containsText" text="Not selected on indicator selection">
      <formula>NOT(ISERROR(SEARCH("Not selected on indicator selection",M453)))</formula>
    </cfRule>
    <cfRule type="containsText" dxfId="930" priority="257" operator="containsText" text="Not Applicable">
      <formula>NOT(ISERROR(SEARCH("Not Applicable",M453)))</formula>
    </cfRule>
  </conditionalFormatting>
  <conditionalFormatting sqref="M453">
    <cfRule type="containsText" dxfId="929" priority="255" operator="containsText" text="Not Applicable">
      <formula>NOT(ISERROR(SEARCH("Not Applicable",M453)))</formula>
    </cfRule>
  </conditionalFormatting>
  <conditionalFormatting sqref="M453">
    <cfRule type="containsText" dxfId="928" priority="254" operator="containsText" text="Not Applicable">
      <formula>NOT(ISERROR(SEARCH("Not Applicable",M453)))</formula>
    </cfRule>
  </conditionalFormatting>
  <conditionalFormatting sqref="M453">
    <cfRule type="containsText" dxfId="927" priority="253" operator="containsText" text="Not Applicable">
      <formula>NOT(ISERROR(SEARCH("Not Applicable",M453)))</formula>
    </cfRule>
  </conditionalFormatting>
  <conditionalFormatting sqref="M453">
    <cfRule type="containsText" dxfId="926" priority="252" operator="containsText" text="Not Applicable">
      <formula>NOT(ISERROR(SEARCH("Not Applicable",M453)))</formula>
    </cfRule>
  </conditionalFormatting>
  <conditionalFormatting sqref="M453">
    <cfRule type="containsText" dxfId="925" priority="251" operator="containsText" text="Not Applicable">
      <formula>NOT(ISERROR(SEARCH("Not Applicable",M453)))</formula>
    </cfRule>
  </conditionalFormatting>
  <conditionalFormatting sqref="M453">
    <cfRule type="containsText" dxfId="924" priority="250" operator="containsText" text="Not Applicable">
      <formula>NOT(ISERROR(SEARCH("Not Applicable",M453)))</formula>
    </cfRule>
  </conditionalFormatting>
  <conditionalFormatting sqref="M453">
    <cfRule type="containsText" dxfId="923" priority="249" operator="containsText" text="Not Applicable">
      <formula>NOT(ISERROR(SEARCH("Not Applicable",M453)))</formula>
    </cfRule>
  </conditionalFormatting>
  <conditionalFormatting sqref="M453">
    <cfRule type="containsText" dxfId="922" priority="248" operator="containsText" text="Not Applicable">
      <formula>NOT(ISERROR(SEARCH("Not Applicable",M453)))</formula>
    </cfRule>
  </conditionalFormatting>
  <conditionalFormatting sqref="M453">
    <cfRule type="containsText" dxfId="921" priority="246" operator="containsText" text="Indicator not selected">
      <formula>NOT(ISERROR(SEARCH("Indicator not selected",M453)))</formula>
    </cfRule>
    <cfRule type="containsText" dxfId="920" priority="247" operator="containsText" text="Not Applicable">
      <formula>NOT(ISERROR(SEARCH("Not Applicable",M453)))</formula>
    </cfRule>
  </conditionalFormatting>
  <conditionalFormatting sqref="M453">
    <cfRule type="containsText" dxfId="919" priority="245" operator="containsText" text="Not Applicable">
      <formula>NOT(ISERROR(SEARCH("Not Applicable",M453)))</formula>
    </cfRule>
  </conditionalFormatting>
  <conditionalFormatting sqref="M453">
    <cfRule type="containsText" dxfId="918" priority="243" operator="containsText" text="Not selected on indicator selection">
      <formula>NOT(ISERROR(SEARCH("Not selected on indicator selection",M453)))</formula>
    </cfRule>
    <cfRule type="containsText" dxfId="917" priority="244" operator="containsText" text="Not Applicable">
      <formula>NOT(ISERROR(SEARCH("Not Applicable",M453)))</formula>
    </cfRule>
  </conditionalFormatting>
  <conditionalFormatting sqref="M453">
    <cfRule type="containsText" dxfId="916" priority="242" operator="containsText" text="Not Applicable">
      <formula>NOT(ISERROR(SEARCH("Not Applicable",M453)))</formula>
    </cfRule>
  </conditionalFormatting>
  <conditionalFormatting sqref="M453">
    <cfRule type="containsText" dxfId="915" priority="240" operator="containsText" text="Not selected on indicator selection">
      <formula>NOT(ISERROR(SEARCH("Not selected on indicator selection",M453)))</formula>
    </cfRule>
    <cfRule type="containsText" dxfId="914" priority="241" operator="containsText" text="Not Applicable">
      <formula>NOT(ISERROR(SEARCH("Not Applicable",M453)))</formula>
    </cfRule>
  </conditionalFormatting>
  <conditionalFormatting sqref="M453:M455">
    <cfRule type="containsText" dxfId="913" priority="238" operator="containsText" text="Select Basic or Needs Improvement for Professional Practice Rating on worksheet titled Eval Info &amp; Rankings.">
      <formula>NOT(ISERROR(SEARCH("Select Basic or Needs Improvement for Professional Practice Rating on worksheet titled Eval Info &amp; Rankings.",M453)))</formula>
    </cfRule>
    <cfRule type="containsText" dxfId="912" priority="239" operator="containsText" text="Select Distinguished or Excellent for Professional Practice Rating on worksheet titled Eval Info &amp; Rankings.">
      <formula>NOT(ISERROR(SEARCH("Select Distinguished or Excellent for Professional Practice Rating on worksheet titled Eval Info &amp; Rankings.",M453)))</formula>
    </cfRule>
  </conditionalFormatting>
  <conditionalFormatting sqref="M458">
    <cfRule type="containsText" dxfId="911" priority="236" operator="containsText" text="Not Applicable">
      <formula>NOT(ISERROR(SEARCH("Not Applicable",M458)))</formula>
    </cfRule>
  </conditionalFormatting>
  <conditionalFormatting sqref="M458">
    <cfRule type="containsText" dxfId="910" priority="237" operator="containsText" text="Select Rating">
      <formula>NOT(ISERROR(SEARCH("Select Rating",M458)))</formula>
    </cfRule>
  </conditionalFormatting>
  <conditionalFormatting sqref="M458">
    <cfRule type="containsText" dxfId="909" priority="234" operator="containsText" text="Not selected on indicator selection">
      <formula>NOT(ISERROR(SEARCH("Not selected on indicator selection",M458)))</formula>
    </cfRule>
    <cfRule type="containsText" dxfId="908" priority="235" operator="containsText" text="Not Applicable">
      <formula>NOT(ISERROR(SEARCH("Not Applicable",M458)))</formula>
    </cfRule>
  </conditionalFormatting>
  <conditionalFormatting sqref="M458">
    <cfRule type="containsText" dxfId="907" priority="233" operator="containsText" text="Not Applicable">
      <formula>NOT(ISERROR(SEARCH("Not Applicable",M458)))</formula>
    </cfRule>
  </conditionalFormatting>
  <conditionalFormatting sqref="M458">
    <cfRule type="containsText" dxfId="906" priority="232" operator="containsText" text="Not Applicable">
      <formula>NOT(ISERROR(SEARCH("Not Applicable",M458)))</formula>
    </cfRule>
  </conditionalFormatting>
  <conditionalFormatting sqref="M458">
    <cfRule type="containsText" dxfId="905" priority="231" operator="containsText" text="Not Applicable">
      <formula>NOT(ISERROR(SEARCH("Not Applicable",M458)))</formula>
    </cfRule>
  </conditionalFormatting>
  <conditionalFormatting sqref="M458">
    <cfRule type="containsText" dxfId="904" priority="230" operator="containsText" text="Not Applicable">
      <formula>NOT(ISERROR(SEARCH("Not Applicable",M458)))</formula>
    </cfRule>
  </conditionalFormatting>
  <conditionalFormatting sqref="M458">
    <cfRule type="containsText" dxfId="903" priority="229" operator="containsText" text="Not Applicable">
      <formula>NOT(ISERROR(SEARCH("Not Applicable",M458)))</formula>
    </cfRule>
  </conditionalFormatting>
  <conditionalFormatting sqref="M458">
    <cfRule type="containsText" dxfId="902" priority="228" operator="containsText" text="Not Applicable">
      <formula>NOT(ISERROR(SEARCH("Not Applicable",M458)))</formula>
    </cfRule>
  </conditionalFormatting>
  <conditionalFormatting sqref="M458">
    <cfRule type="containsText" dxfId="901" priority="227" operator="containsText" text="Not Applicable">
      <formula>NOT(ISERROR(SEARCH("Not Applicable",M458)))</formula>
    </cfRule>
  </conditionalFormatting>
  <conditionalFormatting sqref="M458">
    <cfRule type="containsText" dxfId="900" priority="226" operator="containsText" text="Not Applicable">
      <formula>NOT(ISERROR(SEARCH("Not Applicable",M458)))</formula>
    </cfRule>
  </conditionalFormatting>
  <conditionalFormatting sqref="M458">
    <cfRule type="containsText" dxfId="899" priority="224" operator="containsText" text="Indicator not selected">
      <formula>NOT(ISERROR(SEARCH("Indicator not selected",M458)))</formula>
    </cfRule>
    <cfRule type="containsText" dxfId="898" priority="225" operator="containsText" text="Not Applicable">
      <formula>NOT(ISERROR(SEARCH("Not Applicable",M458)))</formula>
    </cfRule>
  </conditionalFormatting>
  <conditionalFormatting sqref="M458">
    <cfRule type="containsText" dxfId="897" priority="223" operator="containsText" text="Not Applicable">
      <formula>NOT(ISERROR(SEARCH("Not Applicable",M458)))</formula>
    </cfRule>
  </conditionalFormatting>
  <conditionalFormatting sqref="M458">
    <cfRule type="containsText" dxfId="896" priority="221" operator="containsText" text="Not selected on indicator selection">
      <formula>NOT(ISERROR(SEARCH("Not selected on indicator selection",M458)))</formula>
    </cfRule>
    <cfRule type="containsText" dxfId="895" priority="222" operator="containsText" text="Not Applicable">
      <formula>NOT(ISERROR(SEARCH("Not Applicable",M458)))</formula>
    </cfRule>
  </conditionalFormatting>
  <conditionalFormatting sqref="M458">
    <cfRule type="containsText" dxfId="894" priority="220" operator="containsText" text="Not Applicable">
      <formula>NOT(ISERROR(SEARCH("Not Applicable",M458)))</formula>
    </cfRule>
  </conditionalFormatting>
  <conditionalFormatting sqref="M458">
    <cfRule type="containsText" dxfId="893" priority="218" operator="containsText" text="Not selected on indicator selection">
      <formula>NOT(ISERROR(SEARCH("Not selected on indicator selection",M458)))</formula>
    </cfRule>
    <cfRule type="containsText" dxfId="892" priority="219" operator="containsText" text="Not Applicable">
      <formula>NOT(ISERROR(SEARCH("Not Applicable",M458)))</formula>
    </cfRule>
  </conditionalFormatting>
  <conditionalFormatting sqref="M458:M460">
    <cfRule type="containsText" dxfId="891" priority="216" operator="containsText" text="Select Basic or Needs Improvement for Professional Practice Rating on worksheet titled Eval Info &amp; Rankings.">
      <formula>NOT(ISERROR(SEARCH("Select Basic or Needs Improvement for Professional Practice Rating on worksheet titled Eval Info &amp; Rankings.",M458)))</formula>
    </cfRule>
    <cfRule type="containsText" dxfId="890" priority="217" operator="containsText" text="Select Distinguished or Excellent for Professional Practice Rating on worksheet titled Eval Info &amp; Rankings.">
      <formula>NOT(ISERROR(SEARCH("Select Distinguished or Excellent for Professional Practice Rating on worksheet titled Eval Info &amp; Rankings.",M458)))</formula>
    </cfRule>
  </conditionalFormatting>
  <conditionalFormatting sqref="M463">
    <cfRule type="containsText" dxfId="889" priority="214" operator="containsText" text="Not Applicable">
      <formula>NOT(ISERROR(SEARCH("Not Applicable",M463)))</formula>
    </cfRule>
  </conditionalFormatting>
  <conditionalFormatting sqref="M463">
    <cfRule type="containsText" dxfId="888" priority="215" operator="containsText" text="Select Rating">
      <formula>NOT(ISERROR(SEARCH("Select Rating",M463)))</formula>
    </cfRule>
  </conditionalFormatting>
  <conditionalFormatting sqref="M463">
    <cfRule type="containsText" dxfId="887" priority="212" operator="containsText" text="Not selected on indicator selection">
      <formula>NOT(ISERROR(SEARCH("Not selected on indicator selection",M463)))</formula>
    </cfRule>
    <cfRule type="containsText" dxfId="886" priority="213" operator="containsText" text="Not Applicable">
      <formula>NOT(ISERROR(SEARCH("Not Applicable",M463)))</formula>
    </cfRule>
  </conditionalFormatting>
  <conditionalFormatting sqref="M463">
    <cfRule type="containsText" dxfId="885" priority="211" operator="containsText" text="Not Applicable">
      <formula>NOT(ISERROR(SEARCH("Not Applicable",M463)))</formula>
    </cfRule>
  </conditionalFormatting>
  <conditionalFormatting sqref="M463">
    <cfRule type="containsText" dxfId="884" priority="210" operator="containsText" text="Not Applicable">
      <formula>NOT(ISERROR(SEARCH("Not Applicable",M463)))</formula>
    </cfRule>
  </conditionalFormatting>
  <conditionalFormatting sqref="M463">
    <cfRule type="containsText" dxfId="883" priority="209" operator="containsText" text="Not Applicable">
      <formula>NOT(ISERROR(SEARCH("Not Applicable",M463)))</formula>
    </cfRule>
  </conditionalFormatting>
  <conditionalFormatting sqref="M463">
    <cfRule type="containsText" dxfId="882" priority="208" operator="containsText" text="Not Applicable">
      <formula>NOT(ISERROR(SEARCH("Not Applicable",M463)))</formula>
    </cfRule>
  </conditionalFormatting>
  <conditionalFormatting sqref="M463">
    <cfRule type="containsText" dxfId="881" priority="207" operator="containsText" text="Not Applicable">
      <formula>NOT(ISERROR(SEARCH("Not Applicable",M463)))</formula>
    </cfRule>
  </conditionalFormatting>
  <conditionalFormatting sqref="M463">
    <cfRule type="containsText" dxfId="880" priority="206" operator="containsText" text="Not Applicable">
      <formula>NOT(ISERROR(SEARCH("Not Applicable",M463)))</formula>
    </cfRule>
  </conditionalFormatting>
  <conditionalFormatting sqref="M463">
    <cfRule type="containsText" dxfId="879" priority="205" operator="containsText" text="Not Applicable">
      <formula>NOT(ISERROR(SEARCH("Not Applicable",M463)))</formula>
    </cfRule>
  </conditionalFormatting>
  <conditionalFormatting sqref="M463">
    <cfRule type="containsText" dxfId="878" priority="204" operator="containsText" text="Not Applicable">
      <formula>NOT(ISERROR(SEARCH("Not Applicable",M463)))</formula>
    </cfRule>
  </conditionalFormatting>
  <conditionalFormatting sqref="M463">
    <cfRule type="containsText" dxfId="877" priority="202" operator="containsText" text="Indicator not selected">
      <formula>NOT(ISERROR(SEARCH("Indicator not selected",M463)))</formula>
    </cfRule>
    <cfRule type="containsText" dxfId="876" priority="203" operator="containsText" text="Not Applicable">
      <formula>NOT(ISERROR(SEARCH("Not Applicable",M463)))</formula>
    </cfRule>
  </conditionalFormatting>
  <conditionalFormatting sqref="M463">
    <cfRule type="containsText" dxfId="875" priority="201" operator="containsText" text="Not Applicable">
      <formula>NOT(ISERROR(SEARCH("Not Applicable",M463)))</formula>
    </cfRule>
  </conditionalFormatting>
  <conditionalFormatting sqref="M463">
    <cfRule type="containsText" dxfId="874" priority="199" operator="containsText" text="Not selected on indicator selection">
      <formula>NOT(ISERROR(SEARCH("Not selected on indicator selection",M463)))</formula>
    </cfRule>
    <cfRule type="containsText" dxfId="873" priority="200" operator="containsText" text="Not Applicable">
      <formula>NOT(ISERROR(SEARCH("Not Applicable",M463)))</formula>
    </cfRule>
  </conditionalFormatting>
  <conditionalFormatting sqref="M463">
    <cfRule type="containsText" dxfId="872" priority="198" operator="containsText" text="Not Applicable">
      <formula>NOT(ISERROR(SEARCH("Not Applicable",M463)))</formula>
    </cfRule>
  </conditionalFormatting>
  <conditionalFormatting sqref="M463">
    <cfRule type="containsText" dxfId="871" priority="196" operator="containsText" text="Not selected on indicator selection">
      <formula>NOT(ISERROR(SEARCH("Not selected on indicator selection",M463)))</formula>
    </cfRule>
    <cfRule type="containsText" dxfId="870" priority="197" operator="containsText" text="Not Applicable">
      <formula>NOT(ISERROR(SEARCH("Not Applicable",M463)))</formula>
    </cfRule>
  </conditionalFormatting>
  <conditionalFormatting sqref="M463:M465">
    <cfRule type="containsText" dxfId="869" priority="194" operator="containsText" text="Select Basic or Needs Improvement for Professional Practice Rating on worksheet titled Eval Info &amp; Rankings.">
      <formula>NOT(ISERROR(SEARCH("Select Basic or Needs Improvement for Professional Practice Rating on worksheet titled Eval Info &amp; Rankings.",M463)))</formula>
    </cfRule>
    <cfRule type="containsText" dxfId="868" priority="195" operator="containsText" text="Select Distinguished or Excellent for Professional Practice Rating on worksheet titled Eval Info &amp; Rankings.">
      <formula>NOT(ISERROR(SEARCH("Select Distinguished or Excellent for Professional Practice Rating on worksheet titled Eval Info &amp; Rankings.",M463)))</formula>
    </cfRule>
  </conditionalFormatting>
  <conditionalFormatting sqref="M468">
    <cfRule type="containsText" dxfId="867" priority="192" operator="containsText" text="Not Applicable">
      <formula>NOT(ISERROR(SEARCH("Not Applicable",M468)))</formula>
    </cfRule>
  </conditionalFormatting>
  <conditionalFormatting sqref="M468">
    <cfRule type="containsText" dxfId="866" priority="193" operator="containsText" text="Select Rating">
      <formula>NOT(ISERROR(SEARCH("Select Rating",M468)))</formula>
    </cfRule>
  </conditionalFormatting>
  <conditionalFormatting sqref="M468">
    <cfRule type="containsText" dxfId="865" priority="190" operator="containsText" text="Not selected on indicator selection">
      <formula>NOT(ISERROR(SEARCH("Not selected on indicator selection",M468)))</formula>
    </cfRule>
    <cfRule type="containsText" dxfId="864" priority="191" operator="containsText" text="Not Applicable">
      <formula>NOT(ISERROR(SEARCH("Not Applicable",M468)))</formula>
    </cfRule>
  </conditionalFormatting>
  <conditionalFormatting sqref="M468">
    <cfRule type="containsText" dxfId="863" priority="189" operator="containsText" text="Not Applicable">
      <formula>NOT(ISERROR(SEARCH("Not Applicable",M468)))</formula>
    </cfRule>
  </conditionalFormatting>
  <conditionalFormatting sqref="M468">
    <cfRule type="containsText" dxfId="862" priority="188" operator="containsText" text="Not Applicable">
      <formula>NOT(ISERROR(SEARCH("Not Applicable",M468)))</formula>
    </cfRule>
  </conditionalFormatting>
  <conditionalFormatting sqref="M468">
    <cfRule type="containsText" dxfId="861" priority="187" operator="containsText" text="Not Applicable">
      <formula>NOT(ISERROR(SEARCH("Not Applicable",M468)))</formula>
    </cfRule>
  </conditionalFormatting>
  <conditionalFormatting sqref="M468">
    <cfRule type="containsText" dxfId="860" priority="186" operator="containsText" text="Not Applicable">
      <formula>NOT(ISERROR(SEARCH("Not Applicable",M468)))</formula>
    </cfRule>
  </conditionalFormatting>
  <conditionalFormatting sqref="M468">
    <cfRule type="containsText" dxfId="859" priority="185" operator="containsText" text="Not Applicable">
      <formula>NOT(ISERROR(SEARCH("Not Applicable",M468)))</formula>
    </cfRule>
  </conditionalFormatting>
  <conditionalFormatting sqref="M468">
    <cfRule type="containsText" dxfId="858" priority="184" operator="containsText" text="Not Applicable">
      <formula>NOT(ISERROR(SEARCH("Not Applicable",M468)))</formula>
    </cfRule>
  </conditionalFormatting>
  <conditionalFormatting sqref="M468">
    <cfRule type="containsText" dxfId="857" priority="183" operator="containsText" text="Not Applicable">
      <formula>NOT(ISERROR(SEARCH("Not Applicable",M468)))</formula>
    </cfRule>
  </conditionalFormatting>
  <conditionalFormatting sqref="M468">
    <cfRule type="containsText" dxfId="856" priority="182" operator="containsText" text="Not Applicable">
      <formula>NOT(ISERROR(SEARCH("Not Applicable",M468)))</formula>
    </cfRule>
  </conditionalFormatting>
  <conditionalFormatting sqref="M468">
    <cfRule type="containsText" dxfId="855" priority="180" operator="containsText" text="Indicator not selected">
      <formula>NOT(ISERROR(SEARCH("Indicator not selected",M468)))</formula>
    </cfRule>
    <cfRule type="containsText" dxfId="854" priority="181" operator="containsText" text="Not Applicable">
      <formula>NOT(ISERROR(SEARCH("Not Applicable",M468)))</formula>
    </cfRule>
  </conditionalFormatting>
  <conditionalFormatting sqref="M468">
    <cfRule type="containsText" dxfId="853" priority="179" operator="containsText" text="Not Applicable">
      <formula>NOT(ISERROR(SEARCH("Not Applicable",M468)))</formula>
    </cfRule>
  </conditionalFormatting>
  <conditionalFormatting sqref="M468">
    <cfRule type="containsText" dxfId="852" priority="177" operator="containsText" text="Not selected on indicator selection">
      <formula>NOT(ISERROR(SEARCH("Not selected on indicator selection",M468)))</formula>
    </cfRule>
    <cfRule type="containsText" dxfId="851" priority="178" operator="containsText" text="Not Applicable">
      <formula>NOT(ISERROR(SEARCH("Not Applicable",M468)))</formula>
    </cfRule>
  </conditionalFormatting>
  <conditionalFormatting sqref="M468">
    <cfRule type="containsText" dxfId="850" priority="176" operator="containsText" text="Not Applicable">
      <formula>NOT(ISERROR(SEARCH("Not Applicable",M468)))</formula>
    </cfRule>
  </conditionalFormatting>
  <conditionalFormatting sqref="M468">
    <cfRule type="containsText" dxfId="849" priority="174" operator="containsText" text="Not selected on indicator selection">
      <formula>NOT(ISERROR(SEARCH("Not selected on indicator selection",M468)))</formula>
    </cfRule>
    <cfRule type="containsText" dxfId="848" priority="175" operator="containsText" text="Not Applicable">
      <formula>NOT(ISERROR(SEARCH("Not Applicable",M468)))</formula>
    </cfRule>
  </conditionalFormatting>
  <conditionalFormatting sqref="M468:M470">
    <cfRule type="containsText" dxfId="847" priority="172" operator="containsText" text="Select Basic or Needs Improvement for Professional Practice Rating on worksheet titled Eval Info &amp; Rankings.">
      <formula>NOT(ISERROR(SEARCH("Select Basic or Needs Improvement for Professional Practice Rating on worksheet titled Eval Info &amp; Rankings.",M468)))</formula>
    </cfRule>
    <cfRule type="containsText" dxfId="846" priority="173" operator="containsText" text="Select Distinguished or Excellent for Professional Practice Rating on worksheet titled Eval Info &amp; Rankings.">
      <formula>NOT(ISERROR(SEARCH("Select Distinguished or Excellent for Professional Practice Rating on worksheet titled Eval Info &amp; Rankings.",M468)))</formula>
    </cfRule>
  </conditionalFormatting>
  <conditionalFormatting sqref="M473">
    <cfRule type="containsText" dxfId="845" priority="170" operator="containsText" text="Not Applicable">
      <formula>NOT(ISERROR(SEARCH("Not Applicable",M473)))</formula>
    </cfRule>
  </conditionalFormatting>
  <conditionalFormatting sqref="M473">
    <cfRule type="containsText" dxfId="844" priority="171" operator="containsText" text="Select Rating">
      <formula>NOT(ISERROR(SEARCH("Select Rating",M473)))</formula>
    </cfRule>
  </conditionalFormatting>
  <conditionalFormatting sqref="M473">
    <cfRule type="containsText" dxfId="843" priority="168" operator="containsText" text="Not selected on indicator selection">
      <formula>NOT(ISERROR(SEARCH("Not selected on indicator selection",M473)))</formula>
    </cfRule>
    <cfRule type="containsText" dxfId="842" priority="169" operator="containsText" text="Not Applicable">
      <formula>NOT(ISERROR(SEARCH("Not Applicable",M473)))</formula>
    </cfRule>
  </conditionalFormatting>
  <conditionalFormatting sqref="M473">
    <cfRule type="containsText" dxfId="841" priority="167" operator="containsText" text="Not Applicable">
      <formula>NOT(ISERROR(SEARCH("Not Applicable",M473)))</formula>
    </cfRule>
  </conditionalFormatting>
  <conditionalFormatting sqref="M473">
    <cfRule type="containsText" dxfId="840" priority="166" operator="containsText" text="Not Applicable">
      <formula>NOT(ISERROR(SEARCH("Not Applicable",M473)))</formula>
    </cfRule>
  </conditionalFormatting>
  <conditionalFormatting sqref="M473">
    <cfRule type="containsText" dxfId="839" priority="165" operator="containsText" text="Not Applicable">
      <formula>NOT(ISERROR(SEARCH("Not Applicable",M473)))</formula>
    </cfRule>
  </conditionalFormatting>
  <conditionalFormatting sqref="M473">
    <cfRule type="containsText" dxfId="838" priority="164" operator="containsText" text="Not Applicable">
      <formula>NOT(ISERROR(SEARCH("Not Applicable",M473)))</formula>
    </cfRule>
  </conditionalFormatting>
  <conditionalFormatting sqref="M473">
    <cfRule type="containsText" dxfId="837" priority="163" operator="containsText" text="Not Applicable">
      <formula>NOT(ISERROR(SEARCH("Not Applicable",M473)))</formula>
    </cfRule>
  </conditionalFormatting>
  <conditionalFormatting sqref="M473">
    <cfRule type="containsText" dxfId="836" priority="162" operator="containsText" text="Not Applicable">
      <formula>NOT(ISERROR(SEARCH("Not Applicable",M473)))</formula>
    </cfRule>
  </conditionalFormatting>
  <conditionalFormatting sqref="M473">
    <cfRule type="containsText" dxfId="835" priority="161" operator="containsText" text="Not Applicable">
      <formula>NOT(ISERROR(SEARCH("Not Applicable",M473)))</formula>
    </cfRule>
  </conditionalFormatting>
  <conditionalFormatting sqref="M473">
    <cfRule type="containsText" dxfId="834" priority="160" operator="containsText" text="Not Applicable">
      <formula>NOT(ISERROR(SEARCH("Not Applicable",M473)))</formula>
    </cfRule>
  </conditionalFormatting>
  <conditionalFormatting sqref="M473">
    <cfRule type="containsText" dxfId="833" priority="158" operator="containsText" text="Indicator not selected">
      <formula>NOT(ISERROR(SEARCH("Indicator not selected",M473)))</formula>
    </cfRule>
    <cfRule type="containsText" dxfId="832" priority="159" operator="containsText" text="Not Applicable">
      <formula>NOT(ISERROR(SEARCH("Not Applicable",M473)))</formula>
    </cfRule>
  </conditionalFormatting>
  <conditionalFormatting sqref="M473">
    <cfRule type="containsText" dxfId="831" priority="157" operator="containsText" text="Not Applicable">
      <formula>NOT(ISERROR(SEARCH("Not Applicable",M473)))</formula>
    </cfRule>
  </conditionalFormatting>
  <conditionalFormatting sqref="M473">
    <cfRule type="containsText" dxfId="830" priority="155" operator="containsText" text="Not selected on indicator selection">
      <formula>NOT(ISERROR(SEARCH("Not selected on indicator selection",M473)))</formula>
    </cfRule>
    <cfRule type="containsText" dxfId="829" priority="156" operator="containsText" text="Not Applicable">
      <formula>NOT(ISERROR(SEARCH("Not Applicable",M473)))</formula>
    </cfRule>
  </conditionalFormatting>
  <conditionalFormatting sqref="M473">
    <cfRule type="containsText" dxfId="828" priority="154" operator="containsText" text="Not Applicable">
      <formula>NOT(ISERROR(SEARCH("Not Applicable",M473)))</formula>
    </cfRule>
  </conditionalFormatting>
  <conditionalFormatting sqref="M473">
    <cfRule type="containsText" dxfId="827" priority="152" operator="containsText" text="Not selected on indicator selection">
      <formula>NOT(ISERROR(SEARCH("Not selected on indicator selection",M473)))</formula>
    </cfRule>
    <cfRule type="containsText" dxfId="826" priority="153" operator="containsText" text="Not Applicable">
      <formula>NOT(ISERROR(SEARCH("Not Applicable",M473)))</formula>
    </cfRule>
  </conditionalFormatting>
  <conditionalFormatting sqref="M473:M475">
    <cfRule type="containsText" dxfId="825" priority="150" operator="containsText" text="Select Basic or Needs Improvement for Professional Practice Rating on worksheet titled Eval Info &amp; Rankings.">
      <formula>NOT(ISERROR(SEARCH("Select Basic or Needs Improvement for Professional Practice Rating on worksheet titled Eval Info &amp; Rankings.",M473)))</formula>
    </cfRule>
    <cfRule type="containsText" dxfId="824" priority="151" operator="containsText" text="Select Distinguished or Excellent for Professional Practice Rating on worksheet titled Eval Info &amp; Rankings.">
      <formula>NOT(ISERROR(SEARCH("Select Distinguished or Excellent for Professional Practice Rating on worksheet titled Eval Info &amp; Rankings.",M473)))</formula>
    </cfRule>
  </conditionalFormatting>
  <conditionalFormatting sqref="M478">
    <cfRule type="containsText" dxfId="823" priority="148" operator="containsText" text="Not Applicable">
      <formula>NOT(ISERROR(SEARCH("Not Applicable",M478)))</formula>
    </cfRule>
  </conditionalFormatting>
  <conditionalFormatting sqref="M478">
    <cfRule type="containsText" dxfId="822" priority="149" operator="containsText" text="Select Rating">
      <formula>NOT(ISERROR(SEARCH("Select Rating",M478)))</formula>
    </cfRule>
  </conditionalFormatting>
  <conditionalFormatting sqref="M478">
    <cfRule type="containsText" dxfId="821" priority="146" operator="containsText" text="Not selected on indicator selection">
      <formula>NOT(ISERROR(SEARCH("Not selected on indicator selection",M478)))</formula>
    </cfRule>
    <cfRule type="containsText" dxfId="820" priority="147" operator="containsText" text="Not Applicable">
      <formula>NOT(ISERROR(SEARCH("Not Applicable",M478)))</formula>
    </cfRule>
  </conditionalFormatting>
  <conditionalFormatting sqref="M478">
    <cfRule type="containsText" dxfId="819" priority="145" operator="containsText" text="Not Applicable">
      <formula>NOT(ISERROR(SEARCH("Not Applicable",M478)))</formula>
    </cfRule>
  </conditionalFormatting>
  <conditionalFormatting sqref="M478">
    <cfRule type="containsText" dxfId="818" priority="144" operator="containsText" text="Not Applicable">
      <formula>NOT(ISERROR(SEARCH("Not Applicable",M478)))</formula>
    </cfRule>
  </conditionalFormatting>
  <conditionalFormatting sqref="M478">
    <cfRule type="containsText" dxfId="817" priority="143" operator="containsText" text="Not Applicable">
      <formula>NOT(ISERROR(SEARCH("Not Applicable",M478)))</formula>
    </cfRule>
  </conditionalFormatting>
  <conditionalFormatting sqref="M478">
    <cfRule type="containsText" dxfId="816" priority="142" operator="containsText" text="Not Applicable">
      <formula>NOT(ISERROR(SEARCH("Not Applicable",M478)))</formula>
    </cfRule>
  </conditionalFormatting>
  <conditionalFormatting sqref="M478">
    <cfRule type="containsText" dxfId="815" priority="141" operator="containsText" text="Not Applicable">
      <formula>NOT(ISERROR(SEARCH("Not Applicable",M478)))</formula>
    </cfRule>
  </conditionalFormatting>
  <conditionalFormatting sqref="M478">
    <cfRule type="containsText" dxfId="814" priority="140" operator="containsText" text="Not Applicable">
      <formula>NOT(ISERROR(SEARCH("Not Applicable",M478)))</formula>
    </cfRule>
  </conditionalFormatting>
  <conditionalFormatting sqref="M478">
    <cfRule type="containsText" dxfId="813" priority="139" operator="containsText" text="Not Applicable">
      <formula>NOT(ISERROR(SEARCH("Not Applicable",M478)))</formula>
    </cfRule>
  </conditionalFormatting>
  <conditionalFormatting sqref="M478">
    <cfRule type="containsText" dxfId="812" priority="138" operator="containsText" text="Not Applicable">
      <formula>NOT(ISERROR(SEARCH("Not Applicable",M478)))</formula>
    </cfRule>
  </conditionalFormatting>
  <conditionalFormatting sqref="M478">
    <cfRule type="containsText" dxfId="811" priority="136" operator="containsText" text="Indicator not selected">
      <formula>NOT(ISERROR(SEARCH("Indicator not selected",M478)))</formula>
    </cfRule>
    <cfRule type="containsText" dxfId="810" priority="137" operator="containsText" text="Not Applicable">
      <formula>NOT(ISERROR(SEARCH("Not Applicable",M478)))</formula>
    </cfRule>
  </conditionalFormatting>
  <conditionalFormatting sqref="M478">
    <cfRule type="containsText" dxfId="809" priority="135" operator="containsText" text="Not Applicable">
      <formula>NOT(ISERROR(SEARCH("Not Applicable",M478)))</formula>
    </cfRule>
  </conditionalFormatting>
  <conditionalFormatting sqref="M478">
    <cfRule type="containsText" dxfId="808" priority="133" operator="containsText" text="Not selected on indicator selection">
      <formula>NOT(ISERROR(SEARCH("Not selected on indicator selection",M478)))</formula>
    </cfRule>
    <cfRule type="containsText" dxfId="807" priority="134" operator="containsText" text="Not Applicable">
      <formula>NOT(ISERROR(SEARCH("Not Applicable",M478)))</formula>
    </cfRule>
  </conditionalFormatting>
  <conditionalFormatting sqref="M478">
    <cfRule type="containsText" dxfId="806" priority="132" operator="containsText" text="Not Applicable">
      <formula>NOT(ISERROR(SEARCH("Not Applicable",M478)))</formula>
    </cfRule>
  </conditionalFormatting>
  <conditionalFormatting sqref="M478">
    <cfRule type="containsText" dxfId="805" priority="130" operator="containsText" text="Not selected on indicator selection">
      <formula>NOT(ISERROR(SEARCH("Not selected on indicator selection",M478)))</formula>
    </cfRule>
    <cfRule type="containsText" dxfId="804" priority="131" operator="containsText" text="Not Applicable">
      <formula>NOT(ISERROR(SEARCH("Not Applicable",M478)))</formula>
    </cfRule>
  </conditionalFormatting>
  <conditionalFormatting sqref="M478:M480">
    <cfRule type="containsText" dxfId="803" priority="128" operator="containsText" text="Select Basic or Needs Improvement for Professional Practice Rating on worksheet titled Eval Info &amp; Rankings.">
      <formula>NOT(ISERROR(SEARCH("Select Basic or Needs Improvement for Professional Practice Rating on worksheet titled Eval Info &amp; Rankings.",M478)))</formula>
    </cfRule>
    <cfRule type="containsText" dxfId="802" priority="129" operator="containsText" text="Select Distinguished or Excellent for Professional Practice Rating on worksheet titled Eval Info &amp; Rankings.">
      <formula>NOT(ISERROR(SEARCH("Select Distinguished or Excellent for Professional Practice Rating on worksheet titled Eval Info &amp; Rankings.",M478)))</formula>
    </cfRule>
  </conditionalFormatting>
  <conditionalFormatting sqref="M483">
    <cfRule type="containsText" dxfId="801" priority="126" operator="containsText" text="Not Applicable">
      <formula>NOT(ISERROR(SEARCH("Not Applicable",M483)))</formula>
    </cfRule>
  </conditionalFormatting>
  <conditionalFormatting sqref="M483">
    <cfRule type="containsText" dxfId="800" priority="127" operator="containsText" text="Select Rating">
      <formula>NOT(ISERROR(SEARCH("Select Rating",M483)))</formula>
    </cfRule>
  </conditionalFormatting>
  <conditionalFormatting sqref="M483">
    <cfRule type="containsText" dxfId="799" priority="124" operator="containsText" text="Not selected on indicator selection">
      <formula>NOT(ISERROR(SEARCH("Not selected on indicator selection",M483)))</formula>
    </cfRule>
    <cfRule type="containsText" dxfId="798" priority="125" operator="containsText" text="Not Applicable">
      <formula>NOT(ISERROR(SEARCH("Not Applicable",M483)))</formula>
    </cfRule>
  </conditionalFormatting>
  <conditionalFormatting sqref="M483">
    <cfRule type="containsText" dxfId="797" priority="123" operator="containsText" text="Not Applicable">
      <formula>NOT(ISERROR(SEARCH("Not Applicable",M483)))</formula>
    </cfRule>
  </conditionalFormatting>
  <conditionalFormatting sqref="M483">
    <cfRule type="containsText" dxfId="796" priority="122" operator="containsText" text="Not Applicable">
      <formula>NOT(ISERROR(SEARCH("Not Applicable",M483)))</formula>
    </cfRule>
  </conditionalFormatting>
  <conditionalFormatting sqref="M483">
    <cfRule type="containsText" dxfId="795" priority="121" operator="containsText" text="Not Applicable">
      <formula>NOT(ISERROR(SEARCH("Not Applicable",M483)))</formula>
    </cfRule>
  </conditionalFormatting>
  <conditionalFormatting sqref="M483">
    <cfRule type="containsText" dxfId="794" priority="120" operator="containsText" text="Not Applicable">
      <formula>NOT(ISERROR(SEARCH("Not Applicable",M483)))</formula>
    </cfRule>
  </conditionalFormatting>
  <conditionalFormatting sqref="M483">
    <cfRule type="containsText" dxfId="793" priority="119" operator="containsText" text="Not Applicable">
      <formula>NOT(ISERROR(SEARCH("Not Applicable",M483)))</formula>
    </cfRule>
  </conditionalFormatting>
  <conditionalFormatting sqref="M483">
    <cfRule type="containsText" dxfId="792" priority="118" operator="containsText" text="Not Applicable">
      <formula>NOT(ISERROR(SEARCH("Not Applicable",M483)))</formula>
    </cfRule>
  </conditionalFormatting>
  <conditionalFormatting sqref="M483">
    <cfRule type="containsText" dxfId="791" priority="117" operator="containsText" text="Not Applicable">
      <formula>NOT(ISERROR(SEARCH("Not Applicable",M483)))</formula>
    </cfRule>
  </conditionalFormatting>
  <conditionalFormatting sqref="M483">
    <cfRule type="containsText" dxfId="790" priority="116" operator="containsText" text="Not Applicable">
      <formula>NOT(ISERROR(SEARCH("Not Applicable",M483)))</formula>
    </cfRule>
  </conditionalFormatting>
  <conditionalFormatting sqref="M483">
    <cfRule type="containsText" dxfId="789" priority="114" operator="containsText" text="Indicator not selected">
      <formula>NOT(ISERROR(SEARCH("Indicator not selected",M483)))</formula>
    </cfRule>
    <cfRule type="containsText" dxfId="788" priority="115" operator="containsText" text="Not Applicable">
      <formula>NOT(ISERROR(SEARCH("Not Applicable",M483)))</formula>
    </cfRule>
  </conditionalFormatting>
  <conditionalFormatting sqref="M483">
    <cfRule type="containsText" dxfId="787" priority="113" operator="containsText" text="Not Applicable">
      <formula>NOT(ISERROR(SEARCH("Not Applicable",M483)))</formula>
    </cfRule>
  </conditionalFormatting>
  <conditionalFormatting sqref="M483">
    <cfRule type="containsText" dxfId="786" priority="111" operator="containsText" text="Not selected on indicator selection">
      <formula>NOT(ISERROR(SEARCH("Not selected on indicator selection",M483)))</formula>
    </cfRule>
    <cfRule type="containsText" dxfId="785" priority="112" operator="containsText" text="Not Applicable">
      <formula>NOT(ISERROR(SEARCH("Not Applicable",M483)))</formula>
    </cfRule>
  </conditionalFormatting>
  <conditionalFormatting sqref="M483">
    <cfRule type="containsText" dxfId="784" priority="110" operator="containsText" text="Not Applicable">
      <formula>NOT(ISERROR(SEARCH("Not Applicable",M483)))</formula>
    </cfRule>
  </conditionalFormatting>
  <conditionalFormatting sqref="M483">
    <cfRule type="containsText" dxfId="783" priority="108" operator="containsText" text="Not selected on indicator selection">
      <formula>NOT(ISERROR(SEARCH("Not selected on indicator selection",M483)))</formula>
    </cfRule>
    <cfRule type="containsText" dxfId="782" priority="109" operator="containsText" text="Not Applicable">
      <formula>NOT(ISERROR(SEARCH("Not Applicable",M483)))</formula>
    </cfRule>
  </conditionalFormatting>
  <conditionalFormatting sqref="M483:M485">
    <cfRule type="containsText" dxfId="781" priority="106" operator="containsText" text="Select Basic or Needs Improvement for Professional Practice Rating on worksheet titled Eval Info &amp; Rankings.">
      <formula>NOT(ISERROR(SEARCH("Select Basic or Needs Improvement for Professional Practice Rating on worksheet titled Eval Info &amp; Rankings.",M483)))</formula>
    </cfRule>
    <cfRule type="containsText" dxfId="780" priority="107" operator="containsText" text="Select Distinguished or Excellent for Professional Practice Rating on worksheet titled Eval Info &amp; Rankings.">
      <formula>NOT(ISERROR(SEARCH("Select Distinguished or Excellent for Professional Practice Rating on worksheet titled Eval Info &amp; Rankings.",M483)))</formula>
    </cfRule>
  </conditionalFormatting>
  <conditionalFormatting sqref="E5">
    <cfRule type="containsText" dxfId="779" priority="105" operator="containsText" text="Select Distinguished or Excellent on Eval Info Rankings worksheet">
      <formula>NOT(ISERROR(SEARCH("Select Distinguished or Excellent on Eval Info Rankings worksheet",E5)))</formula>
    </cfRule>
  </conditionalFormatting>
  <conditionalFormatting sqref="G5">
    <cfRule type="containsText" dxfId="778" priority="104" operator="containsText" text="Select Basic or Needs Improvement on Eval Info &amp; Rankings worksheet">
      <formula>NOT(ISERROR(SEARCH("Select Basic or Needs Improvement on Eval Info &amp; Rankings worksheet",G5)))</formula>
    </cfRule>
  </conditionalFormatting>
  <conditionalFormatting sqref="J47 M47:M49 J49">
    <cfRule type="containsText" dxfId="777" priority="100" operator="containsText" text="Not Applicable">
      <formula>NOT(ISERROR(SEARCH("Not Applicable",J47)))</formula>
    </cfRule>
  </conditionalFormatting>
  <conditionalFormatting sqref="K47 K49">
    <cfRule type="containsText" dxfId="776" priority="103" operator="containsText" text="NA">
      <formula>NOT(ISERROR(SEARCH("NA",K47)))</formula>
    </cfRule>
  </conditionalFormatting>
  <conditionalFormatting sqref="I47 I49">
    <cfRule type="containsText" dxfId="775" priority="101" operator="containsText" text="No">
      <formula>NOT(ISERROR(SEARCH("No",I47)))</formula>
    </cfRule>
    <cfRule type="containsText" dxfId="774" priority="102" operator="containsText" text="Yes">
      <formula>NOT(ISERROR(SEARCH("Yes",I47)))</formula>
    </cfRule>
  </conditionalFormatting>
  <conditionalFormatting sqref="J84 M84:M86 J86">
    <cfRule type="containsText" dxfId="773" priority="96" operator="containsText" text="Not Applicable">
      <formula>NOT(ISERROR(SEARCH("Not Applicable",J84)))</formula>
    </cfRule>
  </conditionalFormatting>
  <conditionalFormatting sqref="K84 K86">
    <cfRule type="containsText" dxfId="772" priority="99" operator="containsText" text="NA">
      <formula>NOT(ISERROR(SEARCH("NA",K84)))</formula>
    </cfRule>
  </conditionalFormatting>
  <conditionalFormatting sqref="I84 I86">
    <cfRule type="containsText" dxfId="771" priority="97" operator="containsText" text="No">
      <formula>NOT(ISERROR(SEARCH("No",I84)))</formula>
    </cfRule>
    <cfRule type="containsText" dxfId="770" priority="98" operator="containsText" text="Yes">
      <formula>NOT(ISERROR(SEARCH("Yes",I84)))</formula>
    </cfRule>
  </conditionalFormatting>
  <conditionalFormatting sqref="J131 M131:M133 J133">
    <cfRule type="containsText" dxfId="769" priority="92" operator="containsText" text="Not Applicable">
      <formula>NOT(ISERROR(SEARCH("Not Applicable",J131)))</formula>
    </cfRule>
  </conditionalFormatting>
  <conditionalFormatting sqref="K131 K133">
    <cfRule type="containsText" dxfId="768" priority="95" operator="containsText" text="NA">
      <formula>NOT(ISERROR(SEARCH("NA",K131)))</formula>
    </cfRule>
  </conditionalFormatting>
  <conditionalFormatting sqref="I131 I133">
    <cfRule type="containsText" dxfId="767" priority="93" operator="containsText" text="No">
      <formula>NOT(ISERROR(SEARCH("No",I131)))</formula>
    </cfRule>
    <cfRule type="containsText" dxfId="766" priority="94" operator="containsText" text="Yes">
      <formula>NOT(ISERROR(SEARCH("Yes",I131)))</formula>
    </cfRule>
  </conditionalFormatting>
  <conditionalFormatting sqref="J173 M173:M175 J175">
    <cfRule type="containsText" dxfId="765" priority="88" operator="containsText" text="Not Applicable">
      <formula>NOT(ISERROR(SEARCH("Not Applicable",J173)))</formula>
    </cfRule>
  </conditionalFormatting>
  <conditionalFormatting sqref="K173 K175">
    <cfRule type="containsText" dxfId="764" priority="91" operator="containsText" text="NA">
      <formula>NOT(ISERROR(SEARCH("NA",K173)))</formula>
    </cfRule>
  </conditionalFormatting>
  <conditionalFormatting sqref="I173 I175">
    <cfRule type="containsText" dxfId="763" priority="89" operator="containsText" text="No">
      <formula>NOT(ISERROR(SEARCH("No",I173)))</formula>
    </cfRule>
    <cfRule type="containsText" dxfId="762" priority="90" operator="containsText" text="Yes">
      <formula>NOT(ISERROR(SEARCH("Yes",I173)))</formula>
    </cfRule>
  </conditionalFormatting>
  <conditionalFormatting sqref="J210 M210:M212 J212">
    <cfRule type="containsText" dxfId="761" priority="84" operator="containsText" text="Not Applicable">
      <formula>NOT(ISERROR(SEARCH("Not Applicable",J210)))</formula>
    </cfRule>
  </conditionalFormatting>
  <conditionalFormatting sqref="K210 K212">
    <cfRule type="containsText" dxfId="760" priority="87" operator="containsText" text="NA">
      <formula>NOT(ISERROR(SEARCH("NA",K210)))</formula>
    </cfRule>
  </conditionalFormatting>
  <conditionalFormatting sqref="I210 I212">
    <cfRule type="containsText" dxfId="759" priority="85" operator="containsText" text="No">
      <formula>NOT(ISERROR(SEARCH("No",I210)))</formula>
    </cfRule>
    <cfRule type="containsText" dxfId="758" priority="86" operator="containsText" text="Yes">
      <formula>NOT(ISERROR(SEARCH("Yes",I210)))</formula>
    </cfRule>
  </conditionalFormatting>
  <conditionalFormatting sqref="J262 M262:M264 J264">
    <cfRule type="containsText" dxfId="757" priority="80" operator="containsText" text="Not Applicable">
      <formula>NOT(ISERROR(SEARCH("Not Applicable",J262)))</formula>
    </cfRule>
  </conditionalFormatting>
  <conditionalFormatting sqref="K262 K264">
    <cfRule type="containsText" dxfId="756" priority="83" operator="containsText" text="NA">
      <formula>NOT(ISERROR(SEARCH("NA",K262)))</formula>
    </cfRule>
  </conditionalFormatting>
  <conditionalFormatting sqref="I262 I264">
    <cfRule type="containsText" dxfId="755" priority="81" operator="containsText" text="No">
      <formula>NOT(ISERROR(SEARCH("No",I262)))</formula>
    </cfRule>
    <cfRule type="containsText" dxfId="754" priority="82" operator="containsText" text="Yes">
      <formula>NOT(ISERROR(SEARCH("Yes",I262)))</formula>
    </cfRule>
  </conditionalFormatting>
  <conditionalFormatting sqref="J309 M309:M311 J311">
    <cfRule type="containsText" dxfId="753" priority="76" operator="containsText" text="Not Applicable">
      <formula>NOT(ISERROR(SEARCH("Not Applicable",J309)))</formula>
    </cfRule>
  </conditionalFormatting>
  <conditionalFormatting sqref="K309 K311">
    <cfRule type="containsText" dxfId="752" priority="79" operator="containsText" text="NA">
      <formula>NOT(ISERROR(SEARCH("NA",K309)))</formula>
    </cfRule>
  </conditionalFormatting>
  <conditionalFormatting sqref="I309 I311">
    <cfRule type="containsText" dxfId="751" priority="77" operator="containsText" text="No">
      <formula>NOT(ISERROR(SEARCH("No",I309)))</formula>
    </cfRule>
    <cfRule type="containsText" dxfId="750" priority="78" operator="containsText" text="Yes">
      <formula>NOT(ISERROR(SEARCH("Yes",I309)))</formula>
    </cfRule>
  </conditionalFormatting>
  <conditionalFormatting sqref="J366 M366:M368 J368">
    <cfRule type="containsText" dxfId="749" priority="72" operator="containsText" text="Not Applicable">
      <formula>NOT(ISERROR(SEARCH("Not Applicable",J366)))</formula>
    </cfRule>
  </conditionalFormatting>
  <conditionalFormatting sqref="K366 K368">
    <cfRule type="containsText" dxfId="748" priority="75" operator="containsText" text="NA">
      <formula>NOT(ISERROR(SEARCH("NA",K366)))</formula>
    </cfRule>
  </conditionalFormatting>
  <conditionalFormatting sqref="I366 I368">
    <cfRule type="containsText" dxfId="747" priority="73" operator="containsText" text="No">
      <formula>NOT(ISERROR(SEARCH("No",I366)))</formula>
    </cfRule>
    <cfRule type="containsText" dxfId="746" priority="74" operator="containsText" text="Yes">
      <formula>NOT(ISERROR(SEARCH("Yes",I366)))</formula>
    </cfRule>
  </conditionalFormatting>
  <conditionalFormatting sqref="J433 M433:M435 J435">
    <cfRule type="containsText" dxfId="745" priority="68" operator="containsText" text="Not Applicable">
      <formula>NOT(ISERROR(SEARCH("Not Applicable",J433)))</formula>
    </cfRule>
  </conditionalFormatting>
  <conditionalFormatting sqref="K433 K435">
    <cfRule type="containsText" dxfId="744" priority="71" operator="containsText" text="NA">
      <formula>NOT(ISERROR(SEARCH("NA",K433)))</formula>
    </cfRule>
  </conditionalFormatting>
  <conditionalFormatting sqref="I433 I435">
    <cfRule type="containsText" dxfId="743" priority="69" operator="containsText" text="No">
      <formula>NOT(ISERROR(SEARCH("No",I433)))</formula>
    </cfRule>
    <cfRule type="containsText" dxfId="742" priority="70" operator="containsText" text="Yes">
      <formula>NOT(ISERROR(SEARCH("Yes",I433)))</formula>
    </cfRule>
  </conditionalFormatting>
  <conditionalFormatting sqref="J7 M7">
    <cfRule type="containsText" dxfId="741" priority="64" operator="containsText" text="Not Applicable">
      <formula>NOT(ISERROR(SEARCH("Not Applicable",J7)))</formula>
    </cfRule>
  </conditionalFormatting>
  <conditionalFormatting sqref="K7">
    <cfRule type="containsText" dxfId="740" priority="67" operator="containsText" text="NA">
      <formula>NOT(ISERROR(SEARCH("NA",K7)))</formula>
    </cfRule>
  </conditionalFormatting>
  <conditionalFormatting sqref="I7">
    <cfRule type="containsText" dxfId="739" priority="65" operator="containsText" text="No">
      <formula>NOT(ISERROR(SEARCH("No",I7)))</formula>
    </cfRule>
    <cfRule type="containsText" dxfId="738" priority="66" operator="containsText" text="Yes">
      <formula>NOT(ISERROR(SEARCH("Yes",I7)))</formula>
    </cfRule>
  </conditionalFormatting>
  <conditionalFormatting sqref="J51">
    <cfRule type="containsText" dxfId="737" priority="60" operator="containsText" text="Not Applicable">
      <formula>NOT(ISERROR(SEARCH("Not Applicable",J51)))</formula>
    </cfRule>
  </conditionalFormatting>
  <conditionalFormatting sqref="K51">
    <cfRule type="containsText" dxfId="736" priority="63" operator="containsText" text="NA">
      <formula>NOT(ISERROR(SEARCH("NA",K51)))</formula>
    </cfRule>
  </conditionalFormatting>
  <conditionalFormatting sqref="I51">
    <cfRule type="containsText" dxfId="735" priority="61" operator="containsText" text="No">
      <formula>NOT(ISERROR(SEARCH("No",I51)))</formula>
    </cfRule>
    <cfRule type="containsText" dxfId="734" priority="62" operator="containsText" text="Yes">
      <formula>NOT(ISERROR(SEARCH("Yes",I51)))</formula>
    </cfRule>
  </conditionalFormatting>
  <conditionalFormatting sqref="J88">
    <cfRule type="containsText" dxfId="733" priority="56" operator="containsText" text="Not Applicable">
      <formula>NOT(ISERROR(SEARCH("Not Applicable",J88)))</formula>
    </cfRule>
  </conditionalFormatting>
  <conditionalFormatting sqref="K88">
    <cfRule type="containsText" dxfId="732" priority="59" operator="containsText" text="NA">
      <formula>NOT(ISERROR(SEARCH("NA",K88)))</formula>
    </cfRule>
  </conditionalFormatting>
  <conditionalFormatting sqref="I88">
    <cfRule type="containsText" dxfId="731" priority="57" operator="containsText" text="No">
      <formula>NOT(ISERROR(SEARCH("No",I88)))</formula>
    </cfRule>
    <cfRule type="containsText" dxfId="730" priority="58" operator="containsText" text="Yes">
      <formula>NOT(ISERROR(SEARCH("Yes",I88)))</formula>
    </cfRule>
  </conditionalFormatting>
  <conditionalFormatting sqref="J437">
    <cfRule type="containsText" dxfId="729" priority="52" operator="containsText" text="Not Applicable">
      <formula>NOT(ISERROR(SEARCH("Not Applicable",J437)))</formula>
    </cfRule>
  </conditionalFormatting>
  <conditionalFormatting sqref="K437">
    <cfRule type="containsText" dxfId="728" priority="55" operator="containsText" text="NA">
      <formula>NOT(ISERROR(SEARCH("NA",K437)))</formula>
    </cfRule>
  </conditionalFormatting>
  <conditionalFormatting sqref="I437">
    <cfRule type="containsText" dxfId="727" priority="53" operator="containsText" text="No">
      <formula>NOT(ISERROR(SEARCH("No",I437)))</formula>
    </cfRule>
    <cfRule type="containsText" dxfId="726" priority="54" operator="containsText" text="Yes">
      <formula>NOT(ISERROR(SEARCH("Yes",I437)))</formula>
    </cfRule>
  </conditionalFormatting>
  <conditionalFormatting sqref="J370">
    <cfRule type="containsText" dxfId="725" priority="48" operator="containsText" text="Not Applicable">
      <formula>NOT(ISERROR(SEARCH("Not Applicable",J370)))</formula>
    </cfRule>
  </conditionalFormatting>
  <conditionalFormatting sqref="K370">
    <cfRule type="containsText" dxfId="724" priority="51" operator="containsText" text="NA">
      <formula>NOT(ISERROR(SEARCH("NA",K370)))</formula>
    </cfRule>
  </conditionalFormatting>
  <conditionalFormatting sqref="I370">
    <cfRule type="containsText" dxfId="723" priority="49" operator="containsText" text="No">
      <formula>NOT(ISERROR(SEARCH("No",I370)))</formula>
    </cfRule>
    <cfRule type="containsText" dxfId="722" priority="50" operator="containsText" text="Yes">
      <formula>NOT(ISERROR(SEARCH("Yes",I370)))</formula>
    </cfRule>
  </conditionalFormatting>
  <conditionalFormatting sqref="J313">
    <cfRule type="containsText" dxfId="721" priority="44" operator="containsText" text="Not Applicable">
      <formula>NOT(ISERROR(SEARCH("Not Applicable",J313)))</formula>
    </cfRule>
  </conditionalFormatting>
  <conditionalFormatting sqref="K313">
    <cfRule type="containsText" dxfId="720" priority="47" operator="containsText" text="NA">
      <formula>NOT(ISERROR(SEARCH("NA",K313)))</formula>
    </cfRule>
  </conditionalFormatting>
  <conditionalFormatting sqref="I313">
    <cfRule type="containsText" dxfId="719" priority="45" operator="containsText" text="No">
      <formula>NOT(ISERROR(SEARCH("No",I313)))</formula>
    </cfRule>
    <cfRule type="containsText" dxfId="718" priority="46" operator="containsText" text="Yes">
      <formula>NOT(ISERROR(SEARCH("Yes",I313)))</formula>
    </cfRule>
  </conditionalFormatting>
  <conditionalFormatting sqref="J266">
    <cfRule type="containsText" dxfId="717" priority="40" operator="containsText" text="Not Applicable">
      <formula>NOT(ISERROR(SEARCH("Not Applicable",J266)))</formula>
    </cfRule>
  </conditionalFormatting>
  <conditionalFormatting sqref="K266">
    <cfRule type="containsText" dxfId="716" priority="43" operator="containsText" text="NA">
      <formula>NOT(ISERROR(SEARCH("NA",K266)))</formula>
    </cfRule>
  </conditionalFormatting>
  <conditionalFormatting sqref="I266">
    <cfRule type="containsText" dxfId="715" priority="41" operator="containsText" text="No">
      <formula>NOT(ISERROR(SEARCH("No",I266)))</formula>
    </cfRule>
    <cfRule type="containsText" dxfId="714" priority="42" operator="containsText" text="Yes">
      <formula>NOT(ISERROR(SEARCH("Yes",I266)))</formula>
    </cfRule>
  </conditionalFormatting>
  <conditionalFormatting sqref="J214">
    <cfRule type="containsText" dxfId="713" priority="36" operator="containsText" text="Not Applicable">
      <formula>NOT(ISERROR(SEARCH("Not Applicable",J214)))</formula>
    </cfRule>
  </conditionalFormatting>
  <conditionalFormatting sqref="K214">
    <cfRule type="containsText" dxfId="712" priority="39" operator="containsText" text="NA">
      <formula>NOT(ISERROR(SEARCH("NA",K214)))</formula>
    </cfRule>
  </conditionalFormatting>
  <conditionalFormatting sqref="I214">
    <cfRule type="containsText" dxfId="711" priority="37" operator="containsText" text="No">
      <formula>NOT(ISERROR(SEARCH("No",I214)))</formula>
    </cfRule>
    <cfRule type="containsText" dxfId="710" priority="38" operator="containsText" text="Yes">
      <formula>NOT(ISERROR(SEARCH("Yes",I214)))</formula>
    </cfRule>
  </conditionalFormatting>
  <conditionalFormatting sqref="J177">
    <cfRule type="containsText" dxfId="709" priority="32" operator="containsText" text="Not Applicable">
      <formula>NOT(ISERROR(SEARCH("Not Applicable",J177)))</formula>
    </cfRule>
  </conditionalFormatting>
  <conditionalFormatting sqref="K177">
    <cfRule type="containsText" dxfId="708" priority="35" operator="containsText" text="NA">
      <formula>NOT(ISERROR(SEARCH("NA",K177)))</formula>
    </cfRule>
  </conditionalFormatting>
  <conditionalFormatting sqref="I177">
    <cfRule type="containsText" dxfId="707" priority="33" operator="containsText" text="No">
      <formula>NOT(ISERROR(SEARCH("No",I177)))</formula>
    </cfRule>
    <cfRule type="containsText" dxfId="706" priority="34" operator="containsText" text="Yes">
      <formula>NOT(ISERROR(SEARCH("Yes",I177)))</formula>
    </cfRule>
  </conditionalFormatting>
  <conditionalFormatting sqref="J135">
    <cfRule type="containsText" dxfId="705" priority="28" operator="containsText" text="Not Applicable">
      <formula>NOT(ISERROR(SEARCH("Not Applicable",J135)))</formula>
    </cfRule>
  </conditionalFormatting>
  <conditionalFormatting sqref="K135">
    <cfRule type="containsText" dxfId="704" priority="31" operator="containsText" text="NA">
      <formula>NOT(ISERROR(SEARCH("NA",K135)))</formula>
    </cfRule>
  </conditionalFormatting>
  <conditionalFormatting sqref="I135">
    <cfRule type="containsText" dxfId="703" priority="29" operator="containsText" text="No">
      <formula>NOT(ISERROR(SEARCH("No",I135)))</formula>
    </cfRule>
    <cfRule type="containsText" dxfId="702" priority="30" operator="containsText" text="Yes">
      <formula>NOT(ISERROR(SEARCH("Yes",I135)))</formula>
    </cfRule>
  </conditionalFormatting>
  <conditionalFormatting sqref="J9">
    <cfRule type="containsText" dxfId="701" priority="24" operator="containsText" text="Not Applicable">
      <formula>NOT(ISERROR(SEARCH("Not Applicable",J9)))</formula>
    </cfRule>
  </conditionalFormatting>
  <conditionalFormatting sqref="K9">
    <cfRule type="containsText" dxfId="700" priority="27" operator="containsText" text="NA">
      <formula>NOT(ISERROR(SEARCH("NA",K9)))</formula>
    </cfRule>
  </conditionalFormatting>
  <conditionalFormatting sqref="I9">
    <cfRule type="containsText" dxfId="699" priority="25" operator="containsText" text="No">
      <formula>NOT(ISERROR(SEARCH("No",I9)))</formula>
    </cfRule>
    <cfRule type="containsText" dxfId="698" priority="26" operator="containsText" text="Yes">
      <formula>NOT(ISERROR(SEARCH("Yes",I9)))</formula>
    </cfRule>
  </conditionalFormatting>
  <conditionalFormatting sqref="J490 M490">
    <cfRule type="containsText" dxfId="697" priority="20" operator="containsText" text="Not Applicable">
      <formula>NOT(ISERROR(SEARCH("Not Applicable",J490)))</formula>
    </cfRule>
  </conditionalFormatting>
  <conditionalFormatting sqref="K490">
    <cfRule type="containsText" dxfId="696" priority="23" operator="containsText" text="NA">
      <formula>NOT(ISERROR(SEARCH("NA",K490)))</formula>
    </cfRule>
  </conditionalFormatting>
  <conditionalFormatting sqref="I490">
    <cfRule type="containsText" dxfId="695" priority="21" operator="containsText" text="No">
      <formula>NOT(ISERROR(SEARCH("No",I490)))</formula>
    </cfRule>
    <cfRule type="containsText" dxfId="694" priority="22" operator="containsText" text="Yes">
      <formula>NOT(ISERROR(SEARCH("Yes",I490)))</formula>
    </cfRule>
  </conditionalFormatting>
  <conditionalFormatting sqref="M492 J492">
    <cfRule type="containsText" dxfId="693" priority="16" operator="containsText" text="Not Applicable">
      <formula>NOT(ISERROR(SEARCH("Not Applicable",J492)))</formula>
    </cfRule>
  </conditionalFormatting>
  <conditionalFormatting sqref="K492">
    <cfRule type="containsText" dxfId="692" priority="19" operator="containsText" text="NA">
      <formula>NOT(ISERROR(SEARCH("NA",K492)))</formula>
    </cfRule>
  </conditionalFormatting>
  <conditionalFormatting sqref="I492">
    <cfRule type="containsText" dxfId="691" priority="17" operator="containsText" text="No">
      <formula>NOT(ISERROR(SEARCH("No",I492)))</formula>
    </cfRule>
    <cfRule type="containsText" dxfId="690" priority="18" operator="containsText" text="Yes">
      <formula>NOT(ISERROR(SEARCH("Yes",I492)))</formula>
    </cfRule>
  </conditionalFormatting>
  <conditionalFormatting sqref="C48:E48">
    <cfRule type="containsText" dxfId="689" priority="10" operator="containsText" text="Enter comments here or leave blank">
      <formula>NOT(ISERROR(SEARCH("Enter comments here or leave blank",C48)))</formula>
    </cfRule>
  </conditionalFormatting>
  <conditionalFormatting sqref="C85:E85">
    <cfRule type="containsText" dxfId="688" priority="9" operator="containsText" text="Enter comments here or leave blank">
      <formula>NOT(ISERROR(SEARCH("Enter comments here or leave blank",C85)))</formula>
    </cfRule>
  </conditionalFormatting>
  <conditionalFormatting sqref="C132:E132">
    <cfRule type="containsText" dxfId="687" priority="8" operator="containsText" text="Enter comments here or leave blank">
      <formula>NOT(ISERROR(SEARCH("Enter comments here or leave blank",C132)))</formula>
    </cfRule>
  </conditionalFormatting>
  <conditionalFormatting sqref="C174:E174">
    <cfRule type="containsText" dxfId="686" priority="7" operator="containsText" text="Enter comments here or leave blank">
      <formula>NOT(ISERROR(SEARCH("Enter comments here or leave blank",C174)))</formula>
    </cfRule>
  </conditionalFormatting>
  <conditionalFormatting sqref="C211:E211">
    <cfRule type="containsText" dxfId="685" priority="6" operator="containsText" text="Enter comments here or leave blank">
      <formula>NOT(ISERROR(SEARCH("Enter comments here or leave blank",C211)))</formula>
    </cfRule>
  </conditionalFormatting>
  <conditionalFormatting sqref="C263:E263">
    <cfRule type="containsText" dxfId="684" priority="5" operator="containsText" text="Enter comments here or leave blank">
      <formula>NOT(ISERROR(SEARCH("Enter comments here or leave blank",C263)))</formula>
    </cfRule>
  </conditionalFormatting>
  <conditionalFormatting sqref="C310:E310">
    <cfRule type="containsText" dxfId="683" priority="4" operator="containsText" text="Enter comments here or leave blank">
      <formula>NOT(ISERROR(SEARCH("Enter comments here or leave blank",C310)))</formula>
    </cfRule>
  </conditionalFormatting>
  <conditionalFormatting sqref="C367:E367">
    <cfRule type="containsText" dxfId="682" priority="3" operator="containsText" text="Enter comments here or leave blank">
      <formula>NOT(ISERROR(SEARCH("Enter comments here or leave blank",C367)))</formula>
    </cfRule>
  </conditionalFormatting>
  <conditionalFormatting sqref="C434:E434">
    <cfRule type="containsText" dxfId="681" priority="2" operator="containsText" text="Enter comments here or leave blank">
      <formula>NOT(ISERROR(SEARCH("Enter comments here or leave blank",C434)))</formula>
    </cfRule>
  </conditionalFormatting>
  <conditionalFormatting sqref="C491:E491">
    <cfRule type="containsText" dxfId="680" priority="1" operator="containsText" text="Enter comments here or leave blank">
      <formula>NOT(ISERROR(SEARCH("Enter comments here or leave blank",C491)))</formula>
    </cfRule>
  </conditionalFormatting>
  <dataValidations count="1">
    <dataValidation type="list" allowBlank="1" showInputMessage="1" showErrorMessage="1" sqref="J10 J483 J20 J25 J30 J35 J40 J52 J57 J62 J67 J72 J77 J89 J94 J99 J104 J109 J114 J119 J124 J136 J141 J146 J151 J156 J161 J166 J178 J183 J188 J193 J198 J203 J215 J220 J225 J230 J235 J240 J245 J250 J255 J267 J272 J277 J282 J287 J292 J297 J302 J314 J319 J324 J329 J334 J339 J344 J349 J354 J359 J371 J376 J381 J386 J391 J396 J401 J406 J411 J416 J421 J426 J438 J443 J448 J453 J458 J463 J468 J473 J478 J15" xr:uid="{00000000-0002-0000-0900-000000000000}">
      <formula1>Prof_Pract_Label</formula1>
    </dataValidation>
  </dataValidations>
  <printOptions horizontalCentered="1"/>
  <pageMargins left="0.5" right="0.5" top="0.5" bottom="0.5" header="0.25" footer="0.25"/>
  <pageSetup orientation="portrait" r:id="rId1"/>
  <headerFooter>
    <oddHeader>&amp;C&amp;"-,Bold"&amp;12&amp;UProfessional Practice Evaluation Ratings</oddHeader>
    <oddFooter>&amp;L&amp;8Developed by Don White, Ph.D.&amp;C&amp;8© DuPage County Regional Office of Education&amp;R&amp;8&amp;D - Page &amp;P of &amp;N</oddFooter>
  </headerFooter>
  <rowBreaks count="13" manualBreakCount="13">
    <brk id="61" max="16383" man="1"/>
    <brk id="98" max="16383" man="1"/>
    <brk id="133" max="16383" man="1"/>
    <brk id="165" max="16383" man="1"/>
    <brk id="197" max="16383" man="1"/>
    <brk id="229" max="16383" man="1"/>
    <brk id="264" max="16383" man="1"/>
    <brk id="301" max="16383" man="1"/>
    <brk id="338" max="16383" man="1"/>
    <brk id="368" max="16383" man="1"/>
    <brk id="435" max="16383" man="1"/>
    <brk id="472" max="16383" man="1"/>
    <brk id="492" max="16383" man="1"/>
  </rowBreaks>
  <extLst>
    <ext xmlns:x14="http://schemas.microsoft.com/office/spreadsheetml/2009/9/main" uri="{78C0D931-6437-407d-A8EE-F0AAD7539E65}">
      <x14:conditionalFormattings>
        <x14:conditionalFormatting xmlns:xm="http://schemas.microsoft.com/office/excel/2006/main">
          <x14:cfRule type="expression" priority="11194" id="{71EAB6D6-DFBE-4755-BE22-CDA934C0B429}">
            <xm:f>'Indicator Selection'!$G$8="Yes"</xm:f>
            <x14:dxf>
              <font>
                <b/>
                <i val="0"/>
                <color theme="0"/>
              </font>
              <fill>
                <patternFill>
                  <bgColor rgb="FF00B050"/>
                </patternFill>
              </fill>
            </x14:dxf>
          </x14:cfRule>
          <xm:sqref>C10:C13</xm:sqref>
        </x14:conditionalFormatting>
        <x14:conditionalFormatting xmlns:xm="http://schemas.microsoft.com/office/excel/2006/main">
          <x14:cfRule type="expression" priority="11193" id="{24CC9497-321A-4BAD-9AE9-6D521229C44C}">
            <xm:f>'Indicator Selection'!$G$9="Yes"</xm:f>
            <x14:dxf>
              <font>
                <b/>
                <i val="0"/>
                <color theme="0"/>
              </font>
              <fill>
                <patternFill>
                  <bgColor rgb="FF00B050"/>
                </patternFill>
              </fill>
            </x14:dxf>
          </x14:cfRule>
          <xm:sqref>C15:C18</xm:sqref>
        </x14:conditionalFormatting>
        <x14:conditionalFormatting xmlns:xm="http://schemas.microsoft.com/office/excel/2006/main">
          <x14:cfRule type="expression" priority="11192" id="{762004B2-CB8A-48BA-BB8E-CCADBE7D536B}">
            <xm:f>'Indicator Selection'!$G$10="Yes"</xm:f>
            <x14:dxf>
              <font>
                <b/>
                <i val="0"/>
                <color theme="0"/>
              </font>
              <fill>
                <patternFill>
                  <bgColor rgb="FF00B050"/>
                </patternFill>
              </fill>
            </x14:dxf>
          </x14:cfRule>
          <xm:sqref>C20:C23</xm:sqref>
        </x14:conditionalFormatting>
        <x14:conditionalFormatting xmlns:xm="http://schemas.microsoft.com/office/excel/2006/main">
          <x14:cfRule type="expression" priority="11191" id="{4FAC70A7-0408-492C-9117-3639E0DA5AB9}">
            <xm:f>'Indicator Selection'!$G$11="Yes"</xm:f>
            <x14:dxf>
              <font>
                <b/>
                <i val="0"/>
                <color theme="0"/>
              </font>
              <fill>
                <patternFill>
                  <bgColor rgb="FF00B050"/>
                </patternFill>
              </fill>
            </x14:dxf>
          </x14:cfRule>
          <xm:sqref>C25:C28</xm:sqref>
        </x14:conditionalFormatting>
        <x14:conditionalFormatting xmlns:xm="http://schemas.microsoft.com/office/excel/2006/main">
          <x14:cfRule type="expression" priority="11190" id="{F7D405D9-C36D-4C3C-B3E4-6C2C4DB2356B}">
            <xm:f>'Indicator Selection'!$G$12="Yes"</xm:f>
            <x14:dxf>
              <font>
                <b/>
                <i val="0"/>
                <color theme="0"/>
              </font>
              <fill>
                <patternFill>
                  <bgColor rgb="FF00B050"/>
                </patternFill>
              </fill>
            </x14:dxf>
          </x14:cfRule>
          <xm:sqref>C30:C33</xm:sqref>
        </x14:conditionalFormatting>
        <x14:conditionalFormatting xmlns:xm="http://schemas.microsoft.com/office/excel/2006/main">
          <x14:cfRule type="expression" priority="11189" id="{14272682-A087-4379-90F3-39114F11F740}">
            <xm:f>'Indicator Selection'!$G$13="Yes"</xm:f>
            <x14:dxf>
              <font>
                <b/>
                <i val="0"/>
                <color theme="0"/>
              </font>
              <fill>
                <patternFill>
                  <bgColor rgb="FF00B050"/>
                </patternFill>
              </fill>
            </x14:dxf>
          </x14:cfRule>
          <xm:sqref>C35:C38</xm:sqref>
        </x14:conditionalFormatting>
        <x14:conditionalFormatting xmlns:xm="http://schemas.microsoft.com/office/excel/2006/main">
          <x14:cfRule type="expression" priority="11188" id="{BD2A02AE-7D6A-4778-B1E0-1E6B06972334}">
            <xm:f>'Indicator Selection'!$G$14="Yes"</xm:f>
            <x14:dxf>
              <font>
                <b/>
                <i val="0"/>
                <color theme="0"/>
              </font>
              <fill>
                <patternFill>
                  <bgColor rgb="FF00B050"/>
                </patternFill>
              </fill>
            </x14:dxf>
          </x14:cfRule>
          <xm:sqref>C40:C43</xm:sqref>
        </x14:conditionalFormatting>
        <x14:conditionalFormatting xmlns:xm="http://schemas.microsoft.com/office/excel/2006/main">
          <x14:cfRule type="expression" priority="11187" id="{D92C3DA8-DEBD-4A8E-8957-29B2B3CC0D09}">
            <xm:f>'Indicator Selection'!$G$20="Yes"</xm:f>
            <x14:dxf>
              <font>
                <b/>
                <i val="0"/>
                <color theme="0"/>
              </font>
              <fill>
                <patternFill>
                  <bgColor rgb="FF00B050"/>
                </patternFill>
              </fill>
            </x14:dxf>
          </x14:cfRule>
          <xm:sqref>C52:C55</xm:sqref>
        </x14:conditionalFormatting>
        <x14:conditionalFormatting xmlns:xm="http://schemas.microsoft.com/office/excel/2006/main">
          <x14:cfRule type="expression" priority="11186" id="{CA1462BA-4C5D-4298-9CB2-2B664FA0EFEB}">
            <xm:f>'Indicator Selection'!$G$21="Yes"</xm:f>
            <x14:dxf>
              <font>
                <b/>
                <i val="0"/>
                <color theme="0"/>
              </font>
              <fill>
                <patternFill>
                  <bgColor rgb="FF00B050"/>
                </patternFill>
              </fill>
            </x14:dxf>
          </x14:cfRule>
          <xm:sqref>C57:C60</xm:sqref>
        </x14:conditionalFormatting>
        <x14:conditionalFormatting xmlns:xm="http://schemas.microsoft.com/office/excel/2006/main">
          <x14:cfRule type="expression" priority="11185" id="{B043D88D-5280-4CB7-8EFB-CCF15F11D143}">
            <xm:f>'Indicator Selection'!$G$22="Yes"</xm:f>
            <x14:dxf>
              <font>
                <b/>
                <i val="0"/>
                <color theme="0"/>
              </font>
              <fill>
                <patternFill>
                  <bgColor rgb="FF00B050"/>
                </patternFill>
              </fill>
            </x14:dxf>
          </x14:cfRule>
          <xm:sqref>C62:C65</xm:sqref>
        </x14:conditionalFormatting>
        <x14:conditionalFormatting xmlns:xm="http://schemas.microsoft.com/office/excel/2006/main">
          <x14:cfRule type="expression" priority="11184" id="{5B69D19C-E1BA-41F2-9DC7-CCE698F16ECD}">
            <xm:f>'Indicator Selection'!$G$23="Yes"</xm:f>
            <x14:dxf>
              <font>
                <b/>
                <i val="0"/>
                <color theme="0"/>
              </font>
              <fill>
                <patternFill>
                  <bgColor rgb="FF00B050"/>
                </patternFill>
              </fill>
            </x14:dxf>
          </x14:cfRule>
          <xm:sqref>C67:C70</xm:sqref>
        </x14:conditionalFormatting>
        <x14:conditionalFormatting xmlns:xm="http://schemas.microsoft.com/office/excel/2006/main">
          <x14:cfRule type="expression" priority="11183" id="{BDC459F3-0FAC-4B5B-B5F3-6F8287DB772A}">
            <xm:f>'Indicator Selection'!$G$24="Yes"</xm:f>
            <x14:dxf>
              <font>
                <b/>
                <i val="0"/>
                <color theme="0"/>
              </font>
              <fill>
                <patternFill>
                  <bgColor rgb="FF00B050"/>
                </patternFill>
              </fill>
            </x14:dxf>
          </x14:cfRule>
          <xm:sqref>C72:C75</xm:sqref>
        </x14:conditionalFormatting>
        <x14:conditionalFormatting xmlns:xm="http://schemas.microsoft.com/office/excel/2006/main">
          <x14:cfRule type="expression" priority="11182" id="{8871F3E2-0B7E-450B-A8E1-C3DC718AC8C0}">
            <xm:f>'Indicator Selection'!$G$25="Yes"</xm:f>
            <x14:dxf>
              <font>
                <b/>
                <i val="0"/>
                <color theme="0"/>
              </font>
              <fill>
                <patternFill>
                  <bgColor rgb="FF00B050"/>
                </patternFill>
              </fill>
            </x14:dxf>
          </x14:cfRule>
          <xm:sqref>C77:C80</xm:sqref>
        </x14:conditionalFormatting>
        <x14:conditionalFormatting xmlns:xm="http://schemas.microsoft.com/office/excel/2006/main">
          <x14:cfRule type="expression" priority="11181" id="{E8580F99-7DAE-422C-B4DF-15A73515DFEC}">
            <xm:f>'Indicator Selection'!$G$31="Yes"</xm:f>
            <x14:dxf>
              <font>
                <b/>
                <i val="0"/>
                <color theme="0"/>
              </font>
              <fill>
                <patternFill>
                  <bgColor rgb="FF00B050"/>
                </patternFill>
              </fill>
            </x14:dxf>
          </x14:cfRule>
          <xm:sqref>C89:C92</xm:sqref>
        </x14:conditionalFormatting>
        <x14:conditionalFormatting xmlns:xm="http://schemas.microsoft.com/office/excel/2006/main">
          <x14:cfRule type="expression" priority="11180" id="{A500FF18-E00D-4BA3-980B-82AF36C32999}">
            <xm:f>'Indicator Selection'!$G$32="Yes"</xm:f>
            <x14:dxf>
              <font>
                <b/>
                <i val="0"/>
                <color theme="0"/>
              </font>
              <fill>
                <patternFill>
                  <bgColor rgb="FF00B050"/>
                </patternFill>
              </fill>
            </x14:dxf>
          </x14:cfRule>
          <xm:sqref>C94:C97</xm:sqref>
        </x14:conditionalFormatting>
        <x14:conditionalFormatting xmlns:xm="http://schemas.microsoft.com/office/excel/2006/main">
          <x14:cfRule type="expression" priority="11179" id="{C39FD3D8-45C4-4C66-A9F2-CC320144424E}">
            <xm:f>'Indicator Selection'!$G$33="Yes"</xm:f>
            <x14:dxf>
              <font>
                <b/>
                <i val="0"/>
                <color theme="0"/>
              </font>
              <fill>
                <patternFill>
                  <bgColor rgb="FF00B050"/>
                </patternFill>
              </fill>
            </x14:dxf>
          </x14:cfRule>
          <xm:sqref>C99:C102</xm:sqref>
        </x14:conditionalFormatting>
        <x14:conditionalFormatting xmlns:xm="http://schemas.microsoft.com/office/excel/2006/main">
          <x14:cfRule type="expression" priority="11178" id="{F850228D-8D9C-4C51-BB47-47AB833F3411}">
            <xm:f>'Indicator Selection'!$G$34="Yes"</xm:f>
            <x14:dxf>
              <font>
                <b/>
                <i val="0"/>
                <color theme="0"/>
              </font>
              <fill>
                <patternFill>
                  <bgColor rgb="FF00B050"/>
                </patternFill>
              </fill>
            </x14:dxf>
          </x14:cfRule>
          <xm:sqref>C104:C107</xm:sqref>
        </x14:conditionalFormatting>
        <x14:conditionalFormatting xmlns:xm="http://schemas.microsoft.com/office/excel/2006/main">
          <x14:cfRule type="expression" priority="11177" id="{752955A3-8177-44CE-87C9-A36650022178}">
            <xm:f>'Indicator Selection'!$G$35="Yes"</xm:f>
            <x14:dxf>
              <font>
                <b/>
                <i val="0"/>
                <color theme="0"/>
              </font>
              <fill>
                <patternFill>
                  <bgColor rgb="FF00B050"/>
                </patternFill>
              </fill>
            </x14:dxf>
          </x14:cfRule>
          <xm:sqref>C109:C112</xm:sqref>
        </x14:conditionalFormatting>
        <x14:conditionalFormatting xmlns:xm="http://schemas.microsoft.com/office/excel/2006/main">
          <x14:cfRule type="expression" priority="11176" id="{871DC52E-CDE3-41DE-A93A-B0A049B35F87}">
            <xm:f>'Indicator Selection'!$G$36="Yes"</xm:f>
            <x14:dxf>
              <font>
                <b/>
                <i val="0"/>
                <color theme="0"/>
              </font>
              <fill>
                <patternFill>
                  <bgColor rgb="FF00B050"/>
                </patternFill>
              </fill>
            </x14:dxf>
          </x14:cfRule>
          <xm:sqref>C114:C117</xm:sqref>
        </x14:conditionalFormatting>
        <x14:conditionalFormatting xmlns:xm="http://schemas.microsoft.com/office/excel/2006/main">
          <x14:cfRule type="expression" priority="11175" id="{B7A71A4C-44BE-491E-8C99-A7524E8C4AFA}">
            <xm:f>'Indicator Selection'!$G$37="Yes"</xm:f>
            <x14:dxf>
              <font>
                <b/>
                <i val="0"/>
                <color theme="0"/>
              </font>
              <fill>
                <patternFill>
                  <bgColor rgb="FF00B050"/>
                </patternFill>
              </fill>
            </x14:dxf>
          </x14:cfRule>
          <xm:sqref>C119:C122</xm:sqref>
        </x14:conditionalFormatting>
        <x14:conditionalFormatting xmlns:xm="http://schemas.microsoft.com/office/excel/2006/main">
          <x14:cfRule type="expression" priority="11174" id="{D185BE10-AEE8-4314-AE45-FB52A4F5A9BB}">
            <xm:f>'Indicator Selection'!$G$38="Yes"</xm:f>
            <x14:dxf>
              <font>
                <b/>
                <i val="0"/>
                <color theme="0"/>
              </font>
              <fill>
                <patternFill>
                  <bgColor rgb="FF00B050"/>
                </patternFill>
              </fill>
            </x14:dxf>
          </x14:cfRule>
          <xm:sqref>C124:C127</xm:sqref>
        </x14:conditionalFormatting>
        <x14:conditionalFormatting xmlns:xm="http://schemas.microsoft.com/office/excel/2006/main">
          <x14:cfRule type="expression" priority="11173" id="{E5BE2A26-AEFE-465E-A0A8-12ECABA6A232}">
            <xm:f>'Indicator Selection'!$G$44="Yes"</xm:f>
            <x14:dxf>
              <font>
                <b/>
                <i val="0"/>
                <color theme="0"/>
              </font>
              <fill>
                <patternFill>
                  <bgColor rgb="FF00B050"/>
                </patternFill>
              </fill>
            </x14:dxf>
          </x14:cfRule>
          <xm:sqref>C136:C139</xm:sqref>
        </x14:conditionalFormatting>
        <x14:conditionalFormatting xmlns:xm="http://schemas.microsoft.com/office/excel/2006/main">
          <x14:cfRule type="expression" priority="11172" id="{B9FF3190-B04A-4945-A5DD-E2525A899825}">
            <xm:f>'Indicator Selection'!$G$45="Yes"</xm:f>
            <x14:dxf>
              <font>
                <b/>
                <i val="0"/>
                <color theme="0"/>
              </font>
              <fill>
                <patternFill>
                  <bgColor rgb="FF00B050"/>
                </patternFill>
              </fill>
            </x14:dxf>
          </x14:cfRule>
          <xm:sqref>C141:C144</xm:sqref>
        </x14:conditionalFormatting>
        <x14:conditionalFormatting xmlns:xm="http://schemas.microsoft.com/office/excel/2006/main">
          <x14:cfRule type="expression" priority="11171" id="{41BAD4BE-375E-47E5-B1F8-EF2CE8A4D147}">
            <xm:f>'Indicator Selection'!$G$46="Yes"</xm:f>
            <x14:dxf>
              <font>
                <b/>
                <i val="0"/>
                <color theme="0"/>
              </font>
              <fill>
                <patternFill>
                  <bgColor rgb="FF00B050"/>
                </patternFill>
              </fill>
            </x14:dxf>
          </x14:cfRule>
          <xm:sqref>C146:C149</xm:sqref>
        </x14:conditionalFormatting>
        <x14:conditionalFormatting xmlns:xm="http://schemas.microsoft.com/office/excel/2006/main">
          <x14:cfRule type="expression" priority="11170" id="{DC263C4F-883A-4AC9-8209-59E471399D4D}">
            <xm:f>'Indicator Selection'!$G$47="Yes"</xm:f>
            <x14:dxf>
              <font>
                <b/>
                <i val="0"/>
                <color theme="0"/>
              </font>
              <fill>
                <patternFill>
                  <bgColor rgb="FF00B050"/>
                </patternFill>
              </fill>
            </x14:dxf>
          </x14:cfRule>
          <xm:sqref>C151:C154</xm:sqref>
        </x14:conditionalFormatting>
        <x14:conditionalFormatting xmlns:xm="http://schemas.microsoft.com/office/excel/2006/main">
          <x14:cfRule type="expression" priority="11169" id="{33A5F4E0-4D98-4C7D-9C14-0D77E24346FD}">
            <xm:f>'Indicator Selection'!$G$48="Yes"</xm:f>
            <x14:dxf>
              <font>
                <b/>
                <i val="0"/>
                <color theme="0"/>
              </font>
              <fill>
                <patternFill>
                  <bgColor rgb="FF00B050"/>
                </patternFill>
              </fill>
            </x14:dxf>
          </x14:cfRule>
          <xm:sqref>C156:C159</xm:sqref>
        </x14:conditionalFormatting>
        <x14:conditionalFormatting xmlns:xm="http://schemas.microsoft.com/office/excel/2006/main">
          <x14:cfRule type="expression" priority="11168" id="{B32FF54F-2828-47A8-B306-73C9C5692C2D}">
            <xm:f>'Indicator Selection'!$G$49="Yes"</xm:f>
            <x14:dxf>
              <font>
                <b/>
                <i val="0"/>
                <color theme="0"/>
              </font>
              <fill>
                <patternFill>
                  <bgColor rgb="FF00B050"/>
                </patternFill>
              </fill>
            </x14:dxf>
          </x14:cfRule>
          <xm:sqref>C161:C164</xm:sqref>
        </x14:conditionalFormatting>
        <x14:conditionalFormatting xmlns:xm="http://schemas.microsoft.com/office/excel/2006/main">
          <x14:cfRule type="expression" priority="11167" id="{2A485A20-5235-4736-9541-A43A01B7A4AC}">
            <xm:f>'Indicator Selection'!$G$50="Yes"</xm:f>
            <x14:dxf>
              <font>
                <b/>
                <i val="0"/>
                <color theme="0"/>
              </font>
              <fill>
                <patternFill>
                  <bgColor rgb="FF00B050"/>
                </patternFill>
              </fill>
            </x14:dxf>
          </x14:cfRule>
          <xm:sqref>C166:C169</xm:sqref>
        </x14:conditionalFormatting>
        <x14:conditionalFormatting xmlns:xm="http://schemas.microsoft.com/office/excel/2006/main">
          <x14:cfRule type="expression" priority="11166" id="{8BE2730C-5AA9-4D8A-B60F-5679EFD8EF1E}">
            <xm:f>'Indicator Selection'!$G$56="Yes"</xm:f>
            <x14:dxf>
              <font>
                <b/>
                <i val="0"/>
                <color theme="0"/>
              </font>
              <fill>
                <patternFill>
                  <bgColor rgb="FF00B050"/>
                </patternFill>
              </fill>
            </x14:dxf>
          </x14:cfRule>
          <xm:sqref>C178:C181</xm:sqref>
        </x14:conditionalFormatting>
        <x14:conditionalFormatting xmlns:xm="http://schemas.microsoft.com/office/excel/2006/main">
          <x14:cfRule type="expression" priority="11165" id="{2215654C-BDE7-4EC3-A309-542BCCDB3AFC}">
            <xm:f>'Indicator Selection'!$G$57="Yes"</xm:f>
            <x14:dxf>
              <font>
                <b/>
                <i val="0"/>
                <color theme="0"/>
              </font>
              <fill>
                <patternFill>
                  <bgColor rgb="FF00B050"/>
                </patternFill>
              </fill>
            </x14:dxf>
          </x14:cfRule>
          <xm:sqref>C183:C186</xm:sqref>
        </x14:conditionalFormatting>
        <x14:conditionalFormatting xmlns:xm="http://schemas.microsoft.com/office/excel/2006/main">
          <x14:cfRule type="expression" priority="11164" id="{63681A6A-260B-4329-AF7C-81BC8F714CEC}">
            <xm:f>'Indicator Selection'!$G$58="Yes"</xm:f>
            <x14:dxf>
              <font>
                <b/>
                <i val="0"/>
                <color theme="0"/>
              </font>
              <fill>
                <patternFill>
                  <bgColor rgb="FF00B050"/>
                </patternFill>
              </fill>
            </x14:dxf>
          </x14:cfRule>
          <xm:sqref>C188:C191</xm:sqref>
        </x14:conditionalFormatting>
        <x14:conditionalFormatting xmlns:xm="http://schemas.microsoft.com/office/excel/2006/main">
          <x14:cfRule type="expression" priority="11163" id="{F4B2338F-34D1-4089-9EED-6269664916D4}">
            <xm:f>'Indicator Selection'!$G$59="Yes"</xm:f>
            <x14:dxf>
              <font>
                <b/>
                <i val="0"/>
                <color theme="0"/>
              </font>
              <fill>
                <patternFill>
                  <bgColor rgb="FF00B050"/>
                </patternFill>
              </fill>
            </x14:dxf>
          </x14:cfRule>
          <xm:sqref>C193:C196</xm:sqref>
        </x14:conditionalFormatting>
        <x14:conditionalFormatting xmlns:xm="http://schemas.microsoft.com/office/excel/2006/main">
          <x14:cfRule type="expression" priority="11162" id="{CC3E9A17-BD7E-43D9-8464-61AF8B5AC0AC}">
            <xm:f>'Indicator Selection'!$G$60="Yes"</xm:f>
            <x14:dxf>
              <font>
                <b/>
                <i val="0"/>
                <color theme="0"/>
              </font>
              <fill>
                <patternFill>
                  <bgColor rgb="FF00B050"/>
                </patternFill>
              </fill>
            </x14:dxf>
          </x14:cfRule>
          <xm:sqref>C198:C201</xm:sqref>
        </x14:conditionalFormatting>
        <x14:conditionalFormatting xmlns:xm="http://schemas.microsoft.com/office/excel/2006/main">
          <x14:cfRule type="expression" priority="11161" id="{5E89B708-E483-4445-BCCD-95E2BF1C158A}">
            <xm:f>'Indicator Selection'!$G$61="Yes"</xm:f>
            <x14:dxf>
              <font>
                <b/>
                <i val="0"/>
                <color theme="0"/>
              </font>
              <fill>
                <patternFill>
                  <bgColor rgb="FF00B050"/>
                </patternFill>
              </fill>
            </x14:dxf>
          </x14:cfRule>
          <xm:sqref>C203:C206</xm:sqref>
        </x14:conditionalFormatting>
        <x14:conditionalFormatting xmlns:xm="http://schemas.microsoft.com/office/excel/2006/main">
          <x14:cfRule type="expression" priority="11160" id="{8C5863E3-783D-4EAE-91E6-3BD497C31D99}">
            <xm:f>'Indicator Selection'!$G$67="Yes"</xm:f>
            <x14:dxf>
              <font>
                <b/>
                <i val="0"/>
                <color theme="0"/>
              </font>
              <fill>
                <patternFill>
                  <bgColor rgb="FF00B050"/>
                </patternFill>
              </fill>
            </x14:dxf>
          </x14:cfRule>
          <xm:sqref>C215:C218</xm:sqref>
        </x14:conditionalFormatting>
        <x14:conditionalFormatting xmlns:xm="http://schemas.microsoft.com/office/excel/2006/main">
          <x14:cfRule type="expression" priority="11159" id="{AEBAEA71-76AB-4AAC-9E4F-082D87486C84}">
            <xm:f>'Indicator Selection'!$G$68="Yes"</xm:f>
            <x14:dxf>
              <font>
                <b/>
                <i val="0"/>
                <color theme="0"/>
              </font>
              <fill>
                <patternFill>
                  <bgColor rgb="FF00B050"/>
                </patternFill>
              </fill>
            </x14:dxf>
          </x14:cfRule>
          <xm:sqref>C220:C223</xm:sqref>
        </x14:conditionalFormatting>
        <x14:conditionalFormatting xmlns:xm="http://schemas.microsoft.com/office/excel/2006/main">
          <x14:cfRule type="expression" priority="11158" id="{D970D109-4E21-4100-91D5-F8118FA3A176}">
            <xm:f>'Indicator Selection'!$G$69="Yes"</xm:f>
            <x14:dxf>
              <font>
                <b/>
                <i val="0"/>
                <color theme="0"/>
              </font>
              <fill>
                <patternFill>
                  <bgColor rgb="FF00B050"/>
                </patternFill>
              </fill>
            </x14:dxf>
          </x14:cfRule>
          <xm:sqref>C225:C228</xm:sqref>
        </x14:conditionalFormatting>
        <x14:conditionalFormatting xmlns:xm="http://schemas.microsoft.com/office/excel/2006/main">
          <x14:cfRule type="expression" priority="11157" id="{49008329-B077-4099-8775-0B3CF1120FF3}">
            <xm:f>'Indicator Selection'!$G$70="Yes"</xm:f>
            <x14:dxf>
              <font>
                <b/>
                <i val="0"/>
                <color theme="0"/>
              </font>
              <fill>
                <patternFill>
                  <bgColor rgb="FF00B050"/>
                </patternFill>
              </fill>
            </x14:dxf>
          </x14:cfRule>
          <xm:sqref>C230:C233</xm:sqref>
        </x14:conditionalFormatting>
        <x14:conditionalFormatting xmlns:xm="http://schemas.microsoft.com/office/excel/2006/main">
          <x14:cfRule type="expression" priority="11156" id="{596B3127-ADE3-47C1-A890-A73C166B1A74}">
            <xm:f>'Indicator Selection'!$G$71="Yes"</xm:f>
            <x14:dxf>
              <font>
                <b/>
                <i val="0"/>
                <color theme="0"/>
              </font>
              <fill>
                <patternFill>
                  <bgColor rgb="FF00B050"/>
                </patternFill>
              </fill>
            </x14:dxf>
          </x14:cfRule>
          <xm:sqref>C235:C238</xm:sqref>
        </x14:conditionalFormatting>
        <x14:conditionalFormatting xmlns:xm="http://schemas.microsoft.com/office/excel/2006/main">
          <x14:cfRule type="expression" priority="11155" id="{8EEAB193-125A-421A-AC68-7F4BF3FE7154}">
            <xm:f>'Indicator Selection'!$G$72="Yes"</xm:f>
            <x14:dxf>
              <font>
                <b/>
                <i val="0"/>
                <color theme="0"/>
              </font>
              <fill>
                <patternFill>
                  <bgColor rgb="FF00B050"/>
                </patternFill>
              </fill>
            </x14:dxf>
          </x14:cfRule>
          <xm:sqref>C240:C243</xm:sqref>
        </x14:conditionalFormatting>
        <x14:conditionalFormatting xmlns:xm="http://schemas.microsoft.com/office/excel/2006/main">
          <x14:cfRule type="expression" priority="11154" id="{A745319E-AA0B-470F-923D-456D63C2C94C}">
            <xm:f>'Indicator Selection'!$G$73="Yes"</xm:f>
            <x14:dxf>
              <font>
                <b/>
                <i val="0"/>
                <color theme="0"/>
              </font>
              <fill>
                <patternFill>
                  <bgColor rgb="FF00B050"/>
                </patternFill>
              </fill>
            </x14:dxf>
          </x14:cfRule>
          <xm:sqref>C245:C248</xm:sqref>
        </x14:conditionalFormatting>
        <x14:conditionalFormatting xmlns:xm="http://schemas.microsoft.com/office/excel/2006/main">
          <x14:cfRule type="expression" priority="11153" id="{2B4125FD-392A-4E36-ABF1-C393047EF5D0}">
            <xm:f>'Indicator Selection'!$G$74="Yes"</xm:f>
            <x14:dxf>
              <font>
                <b/>
                <i val="0"/>
                <color theme="0"/>
              </font>
              <fill>
                <patternFill>
                  <bgColor rgb="FF00B050"/>
                </patternFill>
              </fill>
            </x14:dxf>
          </x14:cfRule>
          <xm:sqref>C250:C253</xm:sqref>
        </x14:conditionalFormatting>
        <x14:conditionalFormatting xmlns:xm="http://schemas.microsoft.com/office/excel/2006/main">
          <x14:cfRule type="expression" priority="11152" id="{312EAFD7-E526-4594-B7AA-2C150C709AD3}">
            <xm:f>'Indicator Selection'!$G$75="Yes"</xm:f>
            <x14:dxf>
              <font>
                <b/>
                <i val="0"/>
                <color theme="0"/>
              </font>
              <fill>
                <patternFill>
                  <bgColor rgb="FF00B050"/>
                </patternFill>
              </fill>
            </x14:dxf>
          </x14:cfRule>
          <xm:sqref>C255:C258</xm:sqref>
        </x14:conditionalFormatting>
        <x14:conditionalFormatting xmlns:xm="http://schemas.microsoft.com/office/excel/2006/main">
          <x14:cfRule type="expression" priority="11151" id="{0EC572B3-85EA-4D83-B0FF-7752600EC7FB}">
            <xm:f>'Indicator Selection'!$G$81="Yes"</xm:f>
            <x14:dxf>
              <font>
                <b/>
                <i val="0"/>
                <color theme="0"/>
              </font>
              <fill>
                <patternFill>
                  <bgColor rgb="FF00B050"/>
                </patternFill>
              </fill>
            </x14:dxf>
          </x14:cfRule>
          <xm:sqref>C267:C270</xm:sqref>
        </x14:conditionalFormatting>
        <x14:conditionalFormatting xmlns:xm="http://schemas.microsoft.com/office/excel/2006/main">
          <x14:cfRule type="expression" priority="11150" id="{423AB7A7-1E06-413F-BA71-800DEB5BDCD9}">
            <xm:f>'Indicator Selection'!$G$82="Yes"</xm:f>
            <x14:dxf>
              <font>
                <b/>
                <i val="0"/>
                <color theme="0"/>
              </font>
              <fill>
                <patternFill>
                  <bgColor rgb="FF00B050"/>
                </patternFill>
              </fill>
            </x14:dxf>
          </x14:cfRule>
          <xm:sqref>C272:C275</xm:sqref>
        </x14:conditionalFormatting>
        <x14:conditionalFormatting xmlns:xm="http://schemas.microsoft.com/office/excel/2006/main">
          <x14:cfRule type="expression" priority="11149" id="{BEBA1E4A-4D9B-41AA-90A7-9AC50E33CDFD}">
            <xm:f>'Indicator Selection'!$G$83="Yes"</xm:f>
            <x14:dxf>
              <font>
                <b/>
                <i val="0"/>
                <color theme="0"/>
              </font>
              <fill>
                <patternFill>
                  <bgColor rgb="FF00B050"/>
                </patternFill>
              </fill>
            </x14:dxf>
          </x14:cfRule>
          <xm:sqref>C277:C280</xm:sqref>
        </x14:conditionalFormatting>
        <x14:conditionalFormatting xmlns:xm="http://schemas.microsoft.com/office/excel/2006/main">
          <x14:cfRule type="expression" priority="11148" id="{1645F821-CA0F-42CD-8D6A-6E0854FBF41F}">
            <xm:f>'Indicator Selection'!$G$84="Yes"</xm:f>
            <x14:dxf>
              <font>
                <b/>
                <i val="0"/>
                <color theme="0"/>
              </font>
              <fill>
                <patternFill>
                  <bgColor rgb="FF00B050"/>
                </patternFill>
              </fill>
            </x14:dxf>
          </x14:cfRule>
          <xm:sqref>C282:C285</xm:sqref>
        </x14:conditionalFormatting>
        <x14:conditionalFormatting xmlns:xm="http://schemas.microsoft.com/office/excel/2006/main">
          <x14:cfRule type="expression" priority="11147" id="{A646B679-11BA-4DEE-8553-E97D5192A62A}">
            <xm:f>'Indicator Selection'!$G$85="Yes"</xm:f>
            <x14:dxf>
              <font>
                <b/>
                <i val="0"/>
                <color theme="0"/>
              </font>
              <fill>
                <patternFill>
                  <bgColor rgb="FF00B050"/>
                </patternFill>
              </fill>
            </x14:dxf>
          </x14:cfRule>
          <xm:sqref>C287:C290</xm:sqref>
        </x14:conditionalFormatting>
        <x14:conditionalFormatting xmlns:xm="http://schemas.microsoft.com/office/excel/2006/main">
          <x14:cfRule type="expression" priority="11146" id="{D70AD6C9-A03B-45A5-B8A9-2C17BC677345}">
            <xm:f>'Indicator Selection'!$G$86="Yes"</xm:f>
            <x14:dxf>
              <font>
                <b/>
                <i val="0"/>
                <color theme="0"/>
              </font>
              <fill>
                <patternFill>
                  <bgColor rgb="FF00B050"/>
                </patternFill>
              </fill>
            </x14:dxf>
          </x14:cfRule>
          <xm:sqref>C292:C295</xm:sqref>
        </x14:conditionalFormatting>
        <x14:conditionalFormatting xmlns:xm="http://schemas.microsoft.com/office/excel/2006/main">
          <x14:cfRule type="expression" priority="11145" id="{97178830-D556-425D-AC85-3EDF0172A686}">
            <xm:f>'Indicator Selection'!$G$87="Yes"</xm:f>
            <x14:dxf>
              <font>
                <b/>
                <i val="0"/>
                <color theme="0"/>
              </font>
              <fill>
                <patternFill>
                  <bgColor rgb="FF00B050"/>
                </patternFill>
              </fill>
            </x14:dxf>
          </x14:cfRule>
          <xm:sqref>C297:C300</xm:sqref>
        </x14:conditionalFormatting>
        <x14:conditionalFormatting xmlns:xm="http://schemas.microsoft.com/office/excel/2006/main">
          <x14:cfRule type="expression" priority="11144" id="{2BCA0D2B-05BB-47AE-A4E0-74A027D85D4D}">
            <xm:f>'Indicator Selection'!$G$88="Yes"</xm:f>
            <x14:dxf>
              <font>
                <b/>
                <i val="0"/>
                <color theme="0"/>
              </font>
              <fill>
                <patternFill>
                  <bgColor rgb="FF00B050"/>
                </patternFill>
              </fill>
            </x14:dxf>
          </x14:cfRule>
          <xm:sqref>C302:C305</xm:sqref>
        </x14:conditionalFormatting>
        <x14:conditionalFormatting xmlns:xm="http://schemas.microsoft.com/office/excel/2006/main">
          <x14:cfRule type="expression" priority="11143" id="{FC9DFE65-903D-41AD-AFE4-CFE270742715}">
            <xm:f>'Indicator Selection'!$G$94="Yes"</xm:f>
            <x14:dxf>
              <font>
                <b/>
                <i val="0"/>
                <color theme="0"/>
              </font>
              <fill>
                <patternFill>
                  <bgColor rgb="FF00B050"/>
                </patternFill>
              </fill>
            </x14:dxf>
          </x14:cfRule>
          <xm:sqref>C314:C317</xm:sqref>
        </x14:conditionalFormatting>
        <x14:conditionalFormatting xmlns:xm="http://schemas.microsoft.com/office/excel/2006/main">
          <x14:cfRule type="expression" priority="11142" id="{EE7D7231-A84D-4F13-9307-9D93F2AE9E30}">
            <xm:f>'Indicator Selection'!$G$95="Yes"</xm:f>
            <x14:dxf>
              <font>
                <b/>
                <i val="0"/>
                <color theme="0"/>
              </font>
              <fill>
                <patternFill>
                  <bgColor rgb="FF00B050"/>
                </patternFill>
              </fill>
            </x14:dxf>
          </x14:cfRule>
          <xm:sqref>C319:C322</xm:sqref>
        </x14:conditionalFormatting>
        <x14:conditionalFormatting xmlns:xm="http://schemas.microsoft.com/office/excel/2006/main">
          <x14:cfRule type="expression" priority="11141" id="{DC894F15-3B93-4619-960C-063DF730A0A6}">
            <xm:f>'Indicator Selection'!$G$96="Yes"</xm:f>
            <x14:dxf>
              <font>
                <b/>
                <i val="0"/>
                <color theme="0"/>
              </font>
              <fill>
                <patternFill>
                  <bgColor rgb="FF00B050"/>
                </patternFill>
              </fill>
            </x14:dxf>
          </x14:cfRule>
          <xm:sqref>C324:C327</xm:sqref>
        </x14:conditionalFormatting>
        <x14:conditionalFormatting xmlns:xm="http://schemas.microsoft.com/office/excel/2006/main">
          <x14:cfRule type="expression" priority="11140" id="{C9A1D9FE-B7A4-4762-B09D-DC0DA04926C6}">
            <xm:f>'Indicator Selection'!$G$97="Yes"</xm:f>
            <x14:dxf>
              <font>
                <b/>
                <i val="0"/>
                <color theme="0"/>
              </font>
              <fill>
                <patternFill>
                  <bgColor rgb="FF00B050"/>
                </patternFill>
              </fill>
            </x14:dxf>
          </x14:cfRule>
          <xm:sqref>C329:C332</xm:sqref>
        </x14:conditionalFormatting>
        <x14:conditionalFormatting xmlns:xm="http://schemas.microsoft.com/office/excel/2006/main">
          <x14:cfRule type="expression" priority="11139" id="{F770D77D-3A83-4179-B4E5-6841706CB04F}">
            <xm:f>'Indicator Selection'!$G$98="Yes"</xm:f>
            <x14:dxf>
              <font>
                <b/>
                <i val="0"/>
                <color theme="0"/>
              </font>
              <fill>
                <patternFill>
                  <bgColor rgb="FF00B050"/>
                </patternFill>
              </fill>
            </x14:dxf>
          </x14:cfRule>
          <xm:sqref>C334:C337</xm:sqref>
        </x14:conditionalFormatting>
        <x14:conditionalFormatting xmlns:xm="http://schemas.microsoft.com/office/excel/2006/main">
          <x14:cfRule type="expression" priority="11138" id="{32B125E1-DF24-4BCD-ACE6-0CD11C8A2F51}">
            <xm:f>'Indicator Selection'!$G$99="Yes"</xm:f>
            <x14:dxf>
              <font>
                <b/>
                <i val="0"/>
                <color theme="0"/>
              </font>
              <fill>
                <patternFill>
                  <bgColor rgb="FF00B050"/>
                </patternFill>
              </fill>
            </x14:dxf>
          </x14:cfRule>
          <xm:sqref>C339:C342</xm:sqref>
        </x14:conditionalFormatting>
        <x14:conditionalFormatting xmlns:xm="http://schemas.microsoft.com/office/excel/2006/main">
          <x14:cfRule type="expression" priority="11137" id="{28ED1609-1B33-4FC0-BCF7-0C437733A275}">
            <xm:f>'Indicator Selection'!$G$100="Yes"</xm:f>
            <x14:dxf>
              <font>
                <b/>
                <i val="0"/>
                <color theme="0"/>
              </font>
              <fill>
                <patternFill>
                  <bgColor rgb="FF00B050"/>
                </patternFill>
              </fill>
            </x14:dxf>
          </x14:cfRule>
          <xm:sqref>C344:C347</xm:sqref>
        </x14:conditionalFormatting>
        <x14:conditionalFormatting xmlns:xm="http://schemas.microsoft.com/office/excel/2006/main">
          <x14:cfRule type="expression" priority="11136" id="{662C6266-4B86-4086-B1DA-66998A65C9DE}">
            <xm:f>'Indicator Selection'!$G$101="Yes"</xm:f>
            <x14:dxf>
              <font>
                <b/>
                <i val="0"/>
                <color theme="0"/>
              </font>
              <fill>
                <patternFill>
                  <bgColor rgb="FF00B050"/>
                </patternFill>
              </fill>
            </x14:dxf>
          </x14:cfRule>
          <xm:sqref>C349:C352</xm:sqref>
        </x14:conditionalFormatting>
        <x14:conditionalFormatting xmlns:xm="http://schemas.microsoft.com/office/excel/2006/main">
          <x14:cfRule type="expression" priority="11135" id="{1997FD6B-F660-4ED4-905A-42D58CBA14F3}">
            <xm:f>'Indicator Selection'!$G$102="Yes"</xm:f>
            <x14:dxf>
              <font>
                <b/>
                <i val="0"/>
                <color theme="0"/>
              </font>
              <fill>
                <patternFill>
                  <bgColor rgb="FF00B050"/>
                </patternFill>
              </fill>
            </x14:dxf>
          </x14:cfRule>
          <xm:sqref>C354:C357</xm:sqref>
        </x14:conditionalFormatting>
        <x14:conditionalFormatting xmlns:xm="http://schemas.microsoft.com/office/excel/2006/main">
          <x14:cfRule type="expression" priority="11134" id="{9697662C-0C2D-43FA-8CFA-80B0D1B8F618}">
            <xm:f>'Indicator Selection'!$G$103="Yes"</xm:f>
            <x14:dxf>
              <font>
                <b/>
                <i val="0"/>
                <color theme="0"/>
              </font>
              <fill>
                <patternFill>
                  <bgColor rgb="FF00B050"/>
                </patternFill>
              </fill>
            </x14:dxf>
          </x14:cfRule>
          <xm:sqref>C359:C362</xm:sqref>
        </x14:conditionalFormatting>
        <x14:conditionalFormatting xmlns:xm="http://schemas.microsoft.com/office/excel/2006/main">
          <x14:cfRule type="expression" priority="11133" id="{DBD1FF55-31DD-4937-9306-499C903F12A1}">
            <xm:f>'Indicator Selection'!$G$109="Yes"</xm:f>
            <x14:dxf>
              <font>
                <b/>
                <i val="0"/>
                <color theme="0"/>
              </font>
              <fill>
                <patternFill>
                  <bgColor rgb="FF00B050"/>
                </patternFill>
              </fill>
            </x14:dxf>
          </x14:cfRule>
          <xm:sqref>C371:C374</xm:sqref>
        </x14:conditionalFormatting>
        <x14:conditionalFormatting xmlns:xm="http://schemas.microsoft.com/office/excel/2006/main">
          <x14:cfRule type="expression" priority="11132" id="{EE27B725-6E8C-47E9-8620-307BDD8FA08D}">
            <xm:f>'Indicator Selection'!$G$110="Yes"</xm:f>
            <x14:dxf>
              <font>
                <b/>
                <i val="0"/>
                <color theme="0"/>
              </font>
              <fill>
                <patternFill>
                  <bgColor rgb="FF00B050"/>
                </patternFill>
              </fill>
            </x14:dxf>
          </x14:cfRule>
          <xm:sqref>C376:C379</xm:sqref>
        </x14:conditionalFormatting>
        <x14:conditionalFormatting xmlns:xm="http://schemas.microsoft.com/office/excel/2006/main">
          <x14:cfRule type="expression" priority="11131" id="{DB5F0650-D26C-46CA-8E41-4C2326FA30D8}">
            <xm:f>'Indicator Selection'!$G$111="Yes"</xm:f>
            <x14:dxf>
              <font>
                <b/>
                <i val="0"/>
                <color theme="0"/>
              </font>
              <fill>
                <patternFill>
                  <bgColor rgb="FF00B050"/>
                </patternFill>
              </fill>
            </x14:dxf>
          </x14:cfRule>
          <xm:sqref>C381:C384</xm:sqref>
        </x14:conditionalFormatting>
        <x14:conditionalFormatting xmlns:xm="http://schemas.microsoft.com/office/excel/2006/main">
          <x14:cfRule type="expression" priority="11130" id="{950C3AB1-498A-42F5-B9D0-E3A8002AE071}">
            <xm:f>'Indicator Selection'!$G$112="Yes"</xm:f>
            <x14:dxf>
              <font>
                <b/>
                <i val="0"/>
                <color theme="0"/>
              </font>
              <fill>
                <patternFill>
                  <bgColor rgb="FF00B050"/>
                </patternFill>
              </fill>
            </x14:dxf>
          </x14:cfRule>
          <xm:sqref>C386:C389</xm:sqref>
        </x14:conditionalFormatting>
        <x14:conditionalFormatting xmlns:xm="http://schemas.microsoft.com/office/excel/2006/main">
          <x14:cfRule type="expression" priority="11129" id="{447BA335-B778-400C-B54F-086C119C681E}">
            <xm:f>'Indicator Selection'!$G$113="Yes"</xm:f>
            <x14:dxf>
              <font>
                <b/>
                <i val="0"/>
                <color theme="0"/>
              </font>
              <fill>
                <patternFill>
                  <bgColor rgb="FF00B050"/>
                </patternFill>
              </fill>
            </x14:dxf>
          </x14:cfRule>
          <xm:sqref>C391:C394</xm:sqref>
        </x14:conditionalFormatting>
        <x14:conditionalFormatting xmlns:xm="http://schemas.microsoft.com/office/excel/2006/main">
          <x14:cfRule type="expression" priority="11128" id="{3F496AC6-589F-427F-8C60-26BC52295219}">
            <xm:f>'Indicator Selection'!$G$114="Yes"</xm:f>
            <x14:dxf>
              <font>
                <b/>
                <i val="0"/>
                <color theme="0"/>
              </font>
              <fill>
                <patternFill>
                  <bgColor rgb="FF00B050"/>
                </patternFill>
              </fill>
            </x14:dxf>
          </x14:cfRule>
          <xm:sqref>C396:C399</xm:sqref>
        </x14:conditionalFormatting>
        <x14:conditionalFormatting xmlns:xm="http://schemas.microsoft.com/office/excel/2006/main">
          <x14:cfRule type="expression" priority="11127" id="{79FA36C4-9B76-453C-AF57-660EC4E88F16}">
            <xm:f>'Indicator Selection'!$G$115="Yes"</xm:f>
            <x14:dxf>
              <font>
                <b/>
                <i val="0"/>
                <color theme="0"/>
              </font>
              <fill>
                <patternFill>
                  <bgColor rgb="FF00B050"/>
                </patternFill>
              </fill>
            </x14:dxf>
          </x14:cfRule>
          <xm:sqref>C401:C404</xm:sqref>
        </x14:conditionalFormatting>
        <x14:conditionalFormatting xmlns:xm="http://schemas.microsoft.com/office/excel/2006/main">
          <x14:cfRule type="expression" priority="11126" id="{3382FD4A-3C56-4409-9EAE-DAEDDF2270FC}">
            <xm:f>'Indicator Selection'!$G$116="Yes"</xm:f>
            <x14:dxf>
              <font>
                <b/>
                <i val="0"/>
                <color theme="0"/>
              </font>
              <fill>
                <patternFill>
                  <bgColor rgb="FF00B050"/>
                </patternFill>
              </fill>
            </x14:dxf>
          </x14:cfRule>
          <xm:sqref>C406:C409</xm:sqref>
        </x14:conditionalFormatting>
        <x14:conditionalFormatting xmlns:xm="http://schemas.microsoft.com/office/excel/2006/main">
          <x14:cfRule type="expression" priority="11125" id="{CEA5D362-7D3C-44E7-BC7B-2527C5EEF7D3}">
            <xm:f>'Indicator Selection'!$G$117="Yes"</xm:f>
            <x14:dxf>
              <font>
                <b/>
                <i val="0"/>
                <color theme="0"/>
              </font>
              <fill>
                <patternFill>
                  <bgColor rgb="FF00B050"/>
                </patternFill>
              </fill>
            </x14:dxf>
          </x14:cfRule>
          <xm:sqref>C411:C414</xm:sqref>
        </x14:conditionalFormatting>
        <x14:conditionalFormatting xmlns:xm="http://schemas.microsoft.com/office/excel/2006/main">
          <x14:cfRule type="expression" priority="11124" id="{07B33667-253F-4341-B51C-0392AF0AC715}">
            <xm:f>'Indicator Selection'!$G$118="Yes"</xm:f>
            <x14:dxf>
              <font>
                <b/>
                <i val="0"/>
                <color theme="0"/>
              </font>
              <fill>
                <patternFill>
                  <bgColor rgb="FF00B050"/>
                </patternFill>
              </fill>
            </x14:dxf>
          </x14:cfRule>
          <xm:sqref>C416:C419</xm:sqref>
        </x14:conditionalFormatting>
        <x14:conditionalFormatting xmlns:xm="http://schemas.microsoft.com/office/excel/2006/main">
          <x14:cfRule type="expression" priority="11123" id="{8775DD61-8345-41A8-B1EB-D3AB06BBD140}">
            <xm:f>'Indicator Selection'!$G$119="Yes"</xm:f>
            <x14:dxf>
              <font>
                <b/>
                <i val="0"/>
                <color theme="0"/>
              </font>
              <fill>
                <patternFill>
                  <bgColor rgb="FF00B050"/>
                </patternFill>
              </fill>
            </x14:dxf>
          </x14:cfRule>
          <xm:sqref>C421:C424</xm:sqref>
        </x14:conditionalFormatting>
        <x14:conditionalFormatting xmlns:xm="http://schemas.microsoft.com/office/excel/2006/main">
          <x14:cfRule type="expression" priority="11122" id="{652A293C-9C47-4490-9754-30195366AA14}">
            <xm:f>'Indicator Selection'!$G$120="Yes"</xm:f>
            <x14:dxf>
              <font>
                <b/>
                <i val="0"/>
                <color theme="0"/>
              </font>
              <fill>
                <patternFill>
                  <bgColor rgb="FF00B050"/>
                </patternFill>
              </fill>
            </x14:dxf>
          </x14:cfRule>
          <xm:sqref>C426:C429</xm:sqref>
        </x14:conditionalFormatting>
        <x14:conditionalFormatting xmlns:xm="http://schemas.microsoft.com/office/excel/2006/main">
          <x14:cfRule type="expression" priority="11121" id="{8D31147D-A628-4684-BCC9-103FE97EE164}">
            <xm:f>'Indicator Selection'!$G$126="Yes"</xm:f>
            <x14:dxf>
              <font>
                <b/>
                <i val="0"/>
                <color theme="0"/>
              </font>
              <fill>
                <patternFill>
                  <bgColor rgb="FF00B050"/>
                </patternFill>
              </fill>
            </x14:dxf>
          </x14:cfRule>
          <xm:sqref>C438:C441</xm:sqref>
        </x14:conditionalFormatting>
        <x14:conditionalFormatting xmlns:xm="http://schemas.microsoft.com/office/excel/2006/main">
          <x14:cfRule type="expression" priority="11120" id="{4C25B071-CF7C-4C72-9081-AB0DB916BC77}">
            <xm:f>'Indicator Selection'!$G$127="Yes"</xm:f>
            <x14:dxf>
              <font>
                <b/>
                <i val="0"/>
                <color theme="0"/>
              </font>
              <fill>
                <patternFill>
                  <bgColor rgb="FF00B050"/>
                </patternFill>
              </fill>
            </x14:dxf>
          </x14:cfRule>
          <xm:sqref>C443:C446</xm:sqref>
        </x14:conditionalFormatting>
        <x14:conditionalFormatting xmlns:xm="http://schemas.microsoft.com/office/excel/2006/main">
          <x14:cfRule type="expression" priority="11119" id="{066DAF64-8157-4846-B197-074C1FF6B6A7}">
            <xm:f>'Indicator Selection'!$G$128="Yes"</xm:f>
            <x14:dxf>
              <font>
                <b/>
                <i val="0"/>
                <color theme="0"/>
              </font>
              <fill>
                <patternFill>
                  <bgColor rgb="FF00B050"/>
                </patternFill>
              </fill>
            </x14:dxf>
          </x14:cfRule>
          <xm:sqref>C448:C451</xm:sqref>
        </x14:conditionalFormatting>
        <x14:conditionalFormatting xmlns:xm="http://schemas.microsoft.com/office/excel/2006/main">
          <x14:cfRule type="expression" priority="11118" id="{27AE41AF-3D05-4E8F-BB8E-3D106F70076A}">
            <xm:f>'Indicator Selection'!$G$129="Yes"</xm:f>
            <x14:dxf>
              <font>
                <b/>
                <i val="0"/>
                <color theme="0"/>
              </font>
              <fill>
                <patternFill>
                  <bgColor rgb="FF00B050"/>
                </patternFill>
              </fill>
            </x14:dxf>
          </x14:cfRule>
          <xm:sqref>C453:C456</xm:sqref>
        </x14:conditionalFormatting>
        <x14:conditionalFormatting xmlns:xm="http://schemas.microsoft.com/office/excel/2006/main">
          <x14:cfRule type="expression" priority="11117" id="{484D9A9E-B97F-44B1-A495-F3C2ED2EC386}">
            <xm:f>'Indicator Selection'!$G$130="Yes"</xm:f>
            <x14:dxf>
              <font>
                <b/>
                <i val="0"/>
                <color theme="0"/>
              </font>
              <fill>
                <patternFill>
                  <bgColor rgb="FF00B050"/>
                </patternFill>
              </fill>
            </x14:dxf>
          </x14:cfRule>
          <xm:sqref>C458:C461</xm:sqref>
        </x14:conditionalFormatting>
        <x14:conditionalFormatting xmlns:xm="http://schemas.microsoft.com/office/excel/2006/main">
          <x14:cfRule type="expression" priority="11116" id="{F4101E7F-0E48-4F04-AA6F-11FE308D77EC}">
            <xm:f>'Indicator Selection'!$G$131="Yes"</xm:f>
            <x14:dxf>
              <font>
                <b/>
                <i val="0"/>
                <color theme="0"/>
              </font>
              <fill>
                <patternFill>
                  <bgColor rgb="FF00B050"/>
                </patternFill>
              </fill>
            </x14:dxf>
          </x14:cfRule>
          <xm:sqref>C463:C466</xm:sqref>
        </x14:conditionalFormatting>
        <x14:conditionalFormatting xmlns:xm="http://schemas.microsoft.com/office/excel/2006/main">
          <x14:cfRule type="expression" priority="11115" id="{A2BB9A0B-7D3D-4CA4-B627-CC14903E40C2}">
            <xm:f>'Indicator Selection'!$G$132="Yes"</xm:f>
            <x14:dxf>
              <font>
                <b/>
                <i val="0"/>
                <color theme="0"/>
              </font>
              <fill>
                <patternFill>
                  <bgColor rgb="FF00B050"/>
                </patternFill>
              </fill>
            </x14:dxf>
          </x14:cfRule>
          <xm:sqref>C468:C471</xm:sqref>
        </x14:conditionalFormatting>
        <x14:conditionalFormatting xmlns:xm="http://schemas.microsoft.com/office/excel/2006/main">
          <x14:cfRule type="expression" priority="11114" id="{FC98A6FC-2E92-4BB0-8B7F-A60F8779C344}">
            <xm:f>'Indicator Selection'!$G$133="Yes"</xm:f>
            <x14:dxf>
              <font>
                <b/>
                <i val="0"/>
                <color theme="0"/>
              </font>
              <fill>
                <patternFill>
                  <bgColor rgb="FF00B050"/>
                </patternFill>
              </fill>
            </x14:dxf>
          </x14:cfRule>
          <xm:sqref>C473:C476</xm:sqref>
        </x14:conditionalFormatting>
        <x14:conditionalFormatting xmlns:xm="http://schemas.microsoft.com/office/excel/2006/main">
          <x14:cfRule type="expression" priority="11113" id="{2EA7AB25-4F81-4685-83CF-FFC6AE0F1B08}">
            <xm:f>'Indicator Selection'!$G$134="Yes"</xm:f>
            <x14:dxf>
              <font>
                <b/>
                <i val="0"/>
                <color theme="0"/>
              </font>
              <fill>
                <patternFill>
                  <bgColor rgb="FF00B050"/>
                </patternFill>
              </fill>
            </x14:dxf>
          </x14:cfRule>
          <xm:sqref>C478:C481</xm:sqref>
        </x14:conditionalFormatting>
        <x14:conditionalFormatting xmlns:xm="http://schemas.microsoft.com/office/excel/2006/main">
          <x14:cfRule type="expression" priority="11112" id="{74B63202-72E3-4C4C-8C3E-8AFA5ECF97D0}">
            <xm:f>'Indicator Selection'!$G$135="Yes"</xm:f>
            <x14:dxf>
              <font>
                <b/>
                <i val="0"/>
                <color theme="0"/>
              </font>
              <fill>
                <patternFill>
                  <bgColor rgb="FF00B050"/>
                </patternFill>
              </fill>
            </x14:dxf>
          </x14:cfRule>
          <xm:sqref>C483:C486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20"/>
  <sheetViews>
    <sheetView showGridLines="0" showRowColHeaders="0" workbookViewId="0">
      <pane xSplit="1" ySplit="4" topLeftCell="B5" activePane="bottomRight" state="frozen"/>
      <selection activeCell="A27" sqref="A27:B27"/>
      <selection pane="topRight" activeCell="A27" sqref="A27:B27"/>
      <selection pane="bottomLeft" activeCell="A27" sqref="A27:B27"/>
      <selection pane="bottomRight" activeCell="B5" sqref="B5"/>
    </sheetView>
  </sheetViews>
  <sheetFormatPr defaultColWidth="0" defaultRowHeight="13.25" customHeight="1" zeroHeight="1" x14ac:dyDescent="0.5"/>
  <cols>
    <col min="1" max="1" width="13.05859375" style="20" bestFit="1" customWidth="1"/>
    <col min="2" max="2" width="23.703125" style="20" customWidth="1"/>
    <col min="3" max="4" width="30.5859375" style="20" customWidth="1"/>
    <col min="5" max="5" width="14.5859375" style="20" bestFit="1" customWidth="1"/>
    <col min="6" max="6" width="13.3515625" style="20" customWidth="1"/>
    <col min="7" max="7" width="1.5859375" style="20" customWidth="1"/>
    <col min="8" max="8" width="20.703125" style="20" customWidth="1"/>
    <col min="9" max="9" width="1.5859375" style="20" customWidth="1"/>
    <col min="10" max="10" width="8.703125" style="20" hidden="1" customWidth="1"/>
    <col min="11" max="16384" width="8.703125" style="20" hidden="1"/>
  </cols>
  <sheetData>
    <row r="1" spans="1:8" s="42" customFormat="1" ht="21" customHeight="1" x14ac:dyDescent="0.5">
      <c r="A1" s="358" t="s">
        <v>737</v>
      </c>
      <c r="B1" s="358"/>
      <c r="C1" s="358"/>
      <c r="D1" s="358"/>
      <c r="E1" s="358"/>
      <c r="F1" s="358"/>
      <c r="H1" s="371" t="s">
        <v>868</v>
      </c>
    </row>
    <row r="2" spans="1:8" s="42" customFormat="1" ht="15.75" customHeight="1" x14ac:dyDescent="0.5">
      <c r="B2" s="172" t="s">
        <v>547</v>
      </c>
      <c r="C2" s="105" t="str">
        <f>'Indicator Selection'!E1</f>
        <v>Enter Employee Name Here</v>
      </c>
      <c r="D2" s="172" t="s">
        <v>549</v>
      </c>
      <c r="E2" s="359" t="str">
        <f>'Indicator Selection'!E3</f>
        <v>Enter School Year Here</v>
      </c>
      <c r="F2" s="359"/>
      <c r="H2" s="371"/>
    </row>
    <row r="3" spans="1:8" s="42" customFormat="1" ht="8.25" customHeight="1" x14ac:dyDescent="0.5">
      <c r="A3" s="20"/>
      <c r="B3" s="20"/>
      <c r="C3" s="20"/>
      <c r="D3" s="20"/>
      <c r="E3" s="20"/>
      <c r="F3" s="20"/>
      <c r="H3" s="371"/>
    </row>
    <row r="4" spans="1:8" s="43" customFormat="1" ht="31.35" x14ac:dyDescent="0.5">
      <c r="A4" s="40" t="s">
        <v>667</v>
      </c>
      <c r="B4" s="44" t="s">
        <v>651</v>
      </c>
      <c r="C4" s="44" t="s">
        <v>652</v>
      </c>
      <c r="D4" s="44" t="s">
        <v>653</v>
      </c>
      <c r="E4" s="41" t="s">
        <v>666</v>
      </c>
      <c r="F4" s="41" t="s">
        <v>654</v>
      </c>
      <c r="H4" s="371"/>
    </row>
    <row r="5" spans="1:8" ht="115.45" customHeight="1" x14ac:dyDescent="0.5">
      <c r="A5" s="205" t="s">
        <v>669</v>
      </c>
      <c r="B5" s="204" t="s">
        <v>671</v>
      </c>
      <c r="C5" s="206" t="s">
        <v>733</v>
      </c>
      <c r="D5" s="206" t="s">
        <v>734</v>
      </c>
      <c r="E5" s="45" t="s">
        <v>670</v>
      </c>
      <c r="F5" s="46" t="str">
        <f>IF(E5="Select Assessment Results or Leave Blank","Select Assessment Results to See Points Here",IF(E5="","",IF(E5="Exceeds Goal",4,IF(E5="Meets Goal",3,IF(E5="Minimal Growth",2,IF(E5="No Growth / Negative Growth",1))))))</f>
        <v>Select Assessment Results to See Points Here</v>
      </c>
      <c r="H5" s="360" t="s">
        <v>774</v>
      </c>
    </row>
    <row r="6" spans="1:8" ht="115.45" customHeight="1" x14ac:dyDescent="0.5">
      <c r="A6" s="205" t="s">
        <v>669</v>
      </c>
      <c r="B6" s="204" t="s">
        <v>671</v>
      </c>
      <c r="C6" s="206" t="s">
        <v>733</v>
      </c>
      <c r="D6" s="206" t="s">
        <v>734</v>
      </c>
      <c r="E6" s="45" t="s">
        <v>670</v>
      </c>
      <c r="F6" s="46" t="str">
        <f>IF(E6="Select Assessment Results or Leave Blank","Select Assessment Results to See Points Here",IF(E6="","",IF(E6="Exceeds Goal",4,IF(E6="Meets Goal",3,IF(E6="Minimal Growth",2,IF(E6="No Growth / Negative Growth",1))))))</f>
        <v>Select Assessment Results to See Points Here</v>
      </c>
      <c r="H6" s="360"/>
    </row>
    <row r="7" spans="1:8" ht="115.45" customHeight="1" x14ac:dyDescent="0.5">
      <c r="A7" s="93" t="s">
        <v>669</v>
      </c>
      <c r="B7" s="47" t="s">
        <v>671</v>
      </c>
      <c r="C7" s="94" t="s">
        <v>733</v>
      </c>
      <c r="D7" s="94" t="s">
        <v>734</v>
      </c>
      <c r="E7" s="45" t="s">
        <v>670</v>
      </c>
      <c r="F7" s="46" t="str">
        <f>IF(E7="Select Assessment Results or Leave Blank","Select Assessment Results to See Points Here",IF(E7="","",IF(E7="","",IF(E7="Exceeds Goal",4,IF(E7="Meets Goal",3,IF(E7="Minimal Growth",2,IF(E7="No Growth / Negative Growth",1)))))))</f>
        <v>Select Assessment Results to See Points Here</v>
      </c>
      <c r="H7" s="360"/>
    </row>
    <row r="8" spans="1:8" ht="15.75" customHeight="1" x14ac:dyDescent="0.5">
      <c r="A8" s="365" t="s">
        <v>655</v>
      </c>
      <c r="B8" s="366"/>
      <c r="C8" s="367"/>
      <c r="D8" s="368" t="str">
        <f>IF(F5="Select Assessment Results to See Points Here","",AVERAGE(F5:F7))</f>
        <v/>
      </c>
      <c r="E8" s="369"/>
      <c r="F8" s="370"/>
      <c r="H8" s="360"/>
    </row>
    <row r="9" spans="1:8" ht="68.2" customHeight="1" x14ac:dyDescent="0.5">
      <c r="A9" s="361" t="s">
        <v>656</v>
      </c>
      <c r="B9" s="361"/>
      <c r="C9" s="361"/>
      <c r="D9" s="362" t="str">
        <f>IF(E5="Select Assessment Results or Leave Blank","",IF(F5="Select Assessment Results to See Points Here","",IF(D8&gt;='Eval Info &amp; Rankings'!D46,"Exceeds Goal",IF(D8&gt;='Eval Info &amp; Rankings'!D47,"Meets Goal",IF(D8&gt;='Eval Info &amp; Rankings'!D48,"Minimal Growth",IF(D8&gt;='Eval Info &amp; Rankings'!D49,"No Growth / Negative Growth",""))))))</f>
        <v/>
      </c>
      <c r="E9" s="363"/>
      <c r="F9" s="364"/>
      <c r="H9" s="360"/>
    </row>
    <row r="10" spans="1:8" ht="13" x14ac:dyDescent="0.5"/>
    <row r="11" spans="1:8" ht="13" hidden="1" x14ac:dyDescent="0.5"/>
    <row r="12" spans="1:8" ht="13" hidden="1" x14ac:dyDescent="0.5"/>
    <row r="13" spans="1:8" ht="13" hidden="1" x14ac:dyDescent="0.5"/>
    <row r="14" spans="1:8" ht="13" hidden="1" x14ac:dyDescent="0.5"/>
    <row r="15" spans="1:8" ht="13" hidden="1" x14ac:dyDescent="0.5"/>
    <row r="16" spans="1:8" ht="13" hidden="1" x14ac:dyDescent="0.5"/>
    <row r="17" ht="13" hidden="1" x14ac:dyDescent="0.5"/>
    <row r="18" ht="13" hidden="1" x14ac:dyDescent="0.5"/>
    <row r="19" ht="13" hidden="1" x14ac:dyDescent="0.5"/>
    <row r="20" ht="13" hidden="1" x14ac:dyDescent="0.5"/>
  </sheetData>
  <sheetProtection algorithmName="SHA-512" hashValue="N1fJ9Wx7sFArYz0VK5Ow+ZnBHca1L1MXZrVF3bXD+lLiu+sm7q/CVBCkwFt1wdKaaL1evaKW9gbaDR+3f7cjAg==" saltValue="OXlMdnwFuibV2mvJHuGtJA==" spinCount="100000" sheet="1" formatCells="0"/>
  <mergeCells count="8">
    <mergeCell ref="A1:F1"/>
    <mergeCell ref="E2:F2"/>
    <mergeCell ref="H5:H9"/>
    <mergeCell ref="A9:C9"/>
    <mergeCell ref="D9:F9"/>
    <mergeCell ref="A8:C8"/>
    <mergeCell ref="D8:F8"/>
    <mergeCell ref="H1:H4"/>
  </mergeCells>
  <conditionalFormatting sqref="C2 E2">
    <cfRule type="containsText" dxfId="596" priority="25" operator="containsText" text="Here">
      <formula>NOT(ISERROR(SEARCH("Here",C2)))</formula>
    </cfRule>
  </conditionalFormatting>
  <conditionalFormatting sqref="B5:B7">
    <cfRule type="containsText" dxfId="595" priority="11" operator="containsText" text="Select Assessment Type or Leave Blank">
      <formula>NOT(ISERROR(SEARCH("Select Assessment Type or Leave Blank",B5)))</formula>
    </cfRule>
  </conditionalFormatting>
  <conditionalFormatting sqref="C5">
    <cfRule type="containsText" dxfId="594" priority="10" operator="containsText" text="Enter the measure or assessment being used here or leave blank.">
      <formula>NOT(ISERROR(SEARCH("Enter the measure or assessment being used here or leave blank.",C5)))</formula>
    </cfRule>
  </conditionalFormatting>
  <conditionalFormatting sqref="D5">
    <cfRule type="containsText" dxfId="593" priority="9" operator="containsText" text="Type Goal Here">
      <formula>NOT(ISERROR(SEARCH("Type Goal Here",D5)))</formula>
    </cfRule>
  </conditionalFormatting>
  <conditionalFormatting sqref="E5:E7">
    <cfRule type="containsText" dxfId="592" priority="8" operator="containsText" text="Select Assessment Results or Leave Blank">
      <formula>NOT(ISERROR(SEARCH("Select Assessment Results or Leave Blank",E5)))</formula>
    </cfRule>
  </conditionalFormatting>
  <conditionalFormatting sqref="F5:F7">
    <cfRule type="containsText" dxfId="591" priority="6" operator="containsText" text="Select Assessment Results to See Points Here">
      <formula>NOT(ISERROR(SEARCH("Select Assessment Results to See Points Here",F5)))</formula>
    </cfRule>
    <cfRule type="containsBlanks" dxfId="590" priority="7">
      <formula>LEN(TRIM(F5))=0</formula>
    </cfRule>
  </conditionalFormatting>
  <conditionalFormatting sqref="A5:A7">
    <cfRule type="containsText" dxfId="589" priority="5" operator="containsText" text="Enter Content / Focus Area Here">
      <formula>NOT(ISERROR(SEARCH("Enter Content / Focus Area Here",A5)))</formula>
    </cfRule>
  </conditionalFormatting>
  <conditionalFormatting sqref="C6">
    <cfRule type="containsText" dxfId="588" priority="4" operator="containsText" text="Enter the measure or assessment being used here or leave blank.">
      <formula>NOT(ISERROR(SEARCH("Enter the measure or assessment being used here or leave blank.",C6)))</formula>
    </cfRule>
  </conditionalFormatting>
  <conditionalFormatting sqref="D6">
    <cfRule type="containsText" dxfId="587" priority="3" operator="containsText" text="Type Goal Here">
      <formula>NOT(ISERROR(SEARCH("Type Goal Here",D6)))</formula>
    </cfRule>
  </conditionalFormatting>
  <conditionalFormatting sqref="C7">
    <cfRule type="containsText" dxfId="586" priority="2" operator="containsText" text="Enter the measure or assessment being used here or leave blank.">
      <formula>NOT(ISERROR(SEARCH("Enter the measure or assessment being used here or leave blank.",C7)))</formula>
    </cfRule>
  </conditionalFormatting>
  <conditionalFormatting sqref="D7">
    <cfRule type="containsText" dxfId="585" priority="1" operator="containsText" text="Type Goal Here">
      <formula>NOT(ISERROR(SEARCH("Type Goal Here",D7)))</formula>
    </cfRule>
  </conditionalFormatting>
  <dataValidations count="2">
    <dataValidation type="list" allowBlank="1" showInputMessage="1" showErrorMessage="1" sqref="B5:B7" xr:uid="{00000000-0002-0000-0A00-000000000000}">
      <formula1>Assessment_Type</formula1>
    </dataValidation>
    <dataValidation type="list" allowBlank="1" showInputMessage="1" showErrorMessage="1" sqref="E5:E7" xr:uid="{00000000-0002-0000-0A00-000001000000}">
      <formula1>Assessment_Ratings</formula1>
    </dataValidation>
  </dataValidations>
  <printOptions horizontalCentered="1"/>
  <pageMargins left="0.3" right="0.3" top="0.5" bottom="0.5" header="0" footer="0.25"/>
  <pageSetup orientation="landscape" horizontalDpi="1200" verticalDpi="1200" r:id="rId1"/>
  <headerFooter>
    <oddFooter>&amp;L&amp;8Developed by Don White, Ph.D.&amp;C&amp;8© DuPage County Regional Office of Education&amp;R&amp;8&amp;D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XFC18"/>
  <sheetViews>
    <sheetView showGridLines="0" showRowColHeaders="0" workbookViewId="0">
      <pane ySplit="5" topLeftCell="A6" activePane="bottomLeft" state="frozen"/>
      <selection activeCell="A27" sqref="A27:B27"/>
      <selection pane="bottomLeft" activeCell="A6" sqref="A6"/>
    </sheetView>
  </sheetViews>
  <sheetFormatPr defaultColWidth="0" defaultRowHeight="14.35" zeroHeight="1" x14ac:dyDescent="0.5"/>
  <cols>
    <col min="1" max="14" width="9.05859375" style="95" customWidth="1"/>
    <col min="15" max="15" width="1.5859375" style="95" customWidth="1"/>
    <col min="16" max="16" width="30" style="95" customWidth="1"/>
    <col min="17" max="17" width="9.05859375" style="95" hidden="1" customWidth="1"/>
    <col min="18" max="16383" width="9.05859375" style="95" hidden="1"/>
    <col min="16384" max="16384" width="2.05859375" style="95" customWidth="1"/>
  </cols>
  <sheetData>
    <row r="1" spans="1:16" ht="14.25" customHeight="1" x14ac:dyDescent="0.5">
      <c r="A1" s="381" t="s">
        <v>547</v>
      </c>
      <c r="B1" s="381"/>
      <c r="C1" s="381"/>
      <c r="D1" s="384" t="str">
        <f>'Indicator Selection'!E1</f>
        <v>Enter Employee Name Here</v>
      </c>
      <c r="E1" s="385"/>
      <c r="F1" s="385"/>
      <c r="G1" s="385"/>
      <c r="H1" s="386"/>
      <c r="I1" s="296" t="s">
        <v>869</v>
      </c>
      <c r="J1" s="372"/>
      <c r="K1" s="372"/>
      <c r="L1" s="372"/>
      <c r="M1" s="372"/>
      <c r="N1" s="373"/>
    </row>
    <row r="2" spans="1:16" x14ac:dyDescent="0.5">
      <c r="A2" s="381" t="s">
        <v>571</v>
      </c>
      <c r="B2" s="381"/>
      <c r="C2" s="381"/>
      <c r="D2" s="384" t="str">
        <f>'Indicator Selection'!E2</f>
        <v>Enter Evaluator(s) Here</v>
      </c>
      <c r="E2" s="385"/>
      <c r="F2" s="385"/>
      <c r="G2" s="385"/>
      <c r="H2" s="386"/>
      <c r="I2" s="374"/>
      <c r="J2" s="375"/>
      <c r="K2" s="375"/>
      <c r="L2" s="375"/>
      <c r="M2" s="375"/>
      <c r="N2" s="376"/>
    </row>
    <row r="3" spans="1:16" x14ac:dyDescent="0.5">
      <c r="A3" s="381" t="s">
        <v>549</v>
      </c>
      <c r="B3" s="381"/>
      <c r="C3" s="381"/>
      <c r="D3" s="384" t="str">
        <f>'Indicator Selection'!E3</f>
        <v>Enter School Year Here</v>
      </c>
      <c r="E3" s="385"/>
      <c r="F3" s="385"/>
      <c r="G3" s="385"/>
      <c r="H3" s="386"/>
      <c r="I3" s="377"/>
      <c r="J3" s="378"/>
      <c r="K3" s="378"/>
      <c r="L3" s="378"/>
      <c r="M3" s="378"/>
      <c r="N3" s="379"/>
    </row>
    <row r="4" spans="1:16" ht="3" customHeight="1" x14ac:dyDescent="0.5"/>
    <row r="5" spans="1:16" ht="3" customHeight="1" x14ac:dyDescent="0.5">
      <c r="A5" s="383"/>
      <c r="B5" s="383"/>
      <c r="C5" s="383"/>
      <c r="D5" s="383"/>
      <c r="E5" s="383"/>
      <c r="F5" s="383"/>
      <c r="G5" s="383"/>
      <c r="H5" s="383"/>
      <c r="I5" s="383"/>
      <c r="J5" s="383"/>
      <c r="K5" s="383"/>
      <c r="L5" s="383"/>
      <c r="M5" s="383"/>
      <c r="N5" s="383"/>
    </row>
    <row r="6" spans="1:16" ht="3" customHeight="1" x14ac:dyDescent="0.5"/>
    <row r="7" spans="1:16" ht="14.75" customHeight="1" x14ac:dyDescent="0.5">
      <c r="A7" s="382" t="s">
        <v>675</v>
      </c>
      <c r="B7" s="382"/>
      <c r="C7" s="382"/>
      <c r="D7" s="382"/>
      <c r="E7" s="382"/>
      <c r="F7" s="382"/>
      <c r="G7" s="382"/>
      <c r="H7" s="382" t="s">
        <v>676</v>
      </c>
      <c r="I7" s="382"/>
      <c r="J7" s="382"/>
      <c r="K7" s="382"/>
      <c r="L7" s="382"/>
      <c r="M7" s="382"/>
      <c r="N7" s="382"/>
    </row>
    <row r="8" spans="1:16" s="96" customFormat="1" ht="150" customHeight="1" x14ac:dyDescent="0.5">
      <c r="A8" s="380" t="s">
        <v>631</v>
      </c>
      <c r="B8" s="380"/>
      <c r="C8" s="380"/>
      <c r="D8" s="380"/>
      <c r="E8" s="380"/>
      <c r="F8" s="380"/>
      <c r="G8" s="380"/>
      <c r="H8" s="380" t="s">
        <v>854</v>
      </c>
      <c r="I8" s="380"/>
      <c r="J8" s="380"/>
      <c r="K8" s="380"/>
      <c r="L8" s="380"/>
      <c r="M8" s="380"/>
      <c r="N8" s="380"/>
      <c r="P8" s="387" t="s">
        <v>827</v>
      </c>
    </row>
    <row r="9" spans="1:16" ht="150" customHeight="1" x14ac:dyDescent="0.5">
      <c r="A9" s="380" t="s">
        <v>631</v>
      </c>
      <c r="B9" s="380"/>
      <c r="C9" s="380"/>
      <c r="D9" s="380"/>
      <c r="E9" s="380"/>
      <c r="F9" s="380"/>
      <c r="G9" s="380"/>
      <c r="H9" s="380" t="s">
        <v>854</v>
      </c>
      <c r="I9" s="380"/>
      <c r="J9" s="380"/>
      <c r="K9" s="380"/>
      <c r="L9" s="380"/>
      <c r="M9" s="380"/>
      <c r="N9" s="380"/>
      <c r="P9" s="387"/>
    </row>
    <row r="10" spans="1:16" ht="150" customHeight="1" x14ac:dyDescent="0.5">
      <c r="A10" s="380" t="s">
        <v>631</v>
      </c>
      <c r="B10" s="380"/>
      <c r="C10" s="380"/>
      <c r="D10" s="380"/>
      <c r="E10" s="380"/>
      <c r="F10" s="380"/>
      <c r="G10" s="380"/>
      <c r="H10" s="380" t="s">
        <v>854</v>
      </c>
      <c r="I10" s="380"/>
      <c r="J10" s="380"/>
      <c r="K10" s="380"/>
      <c r="L10" s="380"/>
      <c r="M10" s="380"/>
      <c r="N10" s="380"/>
      <c r="P10" s="118"/>
    </row>
    <row r="11" spans="1:16" ht="3" customHeight="1" x14ac:dyDescent="0.5"/>
    <row r="12" spans="1:16" ht="3" customHeight="1" x14ac:dyDescent="0.5">
      <c r="A12" s="383"/>
      <c r="B12" s="383"/>
      <c r="C12" s="383"/>
      <c r="D12" s="383"/>
      <c r="E12" s="383"/>
      <c r="F12" s="383"/>
      <c r="G12" s="383"/>
      <c r="H12" s="383"/>
      <c r="I12" s="383"/>
      <c r="J12" s="383"/>
      <c r="K12" s="383"/>
      <c r="L12" s="383"/>
      <c r="M12" s="383"/>
      <c r="N12" s="383"/>
    </row>
    <row r="13" spans="1:16" ht="3" customHeight="1" x14ac:dyDescent="0.5"/>
    <row r="14" spans="1:16" x14ac:dyDescent="0.5">
      <c r="A14" s="382" t="s">
        <v>677</v>
      </c>
      <c r="B14" s="382"/>
      <c r="C14" s="382"/>
      <c r="D14" s="382"/>
      <c r="E14" s="382"/>
      <c r="F14" s="382"/>
      <c r="G14" s="382"/>
      <c r="H14" s="382" t="s">
        <v>676</v>
      </c>
      <c r="I14" s="382"/>
      <c r="J14" s="382"/>
      <c r="K14" s="382"/>
      <c r="L14" s="382"/>
      <c r="M14" s="382"/>
      <c r="N14" s="382"/>
    </row>
    <row r="15" spans="1:16" ht="150" customHeight="1" x14ac:dyDescent="0.5">
      <c r="A15" s="380" t="s">
        <v>631</v>
      </c>
      <c r="B15" s="380"/>
      <c r="C15" s="380"/>
      <c r="D15" s="380"/>
      <c r="E15" s="380"/>
      <c r="F15" s="380"/>
      <c r="G15" s="380"/>
      <c r="H15" s="380" t="s">
        <v>854</v>
      </c>
      <c r="I15" s="380"/>
      <c r="J15" s="380"/>
      <c r="K15" s="380"/>
      <c r="L15" s="380"/>
      <c r="M15" s="380"/>
      <c r="N15" s="380"/>
    </row>
    <row r="16" spans="1:16" ht="150" customHeight="1" x14ac:dyDescent="0.5">
      <c r="A16" s="380" t="s">
        <v>631</v>
      </c>
      <c r="B16" s="380"/>
      <c r="C16" s="380"/>
      <c r="D16" s="380"/>
      <c r="E16" s="380"/>
      <c r="F16" s="380"/>
      <c r="G16" s="380"/>
      <c r="H16" s="380" t="s">
        <v>854</v>
      </c>
      <c r="I16" s="380"/>
      <c r="J16" s="380"/>
      <c r="K16" s="380"/>
      <c r="L16" s="380"/>
      <c r="M16" s="380"/>
      <c r="N16" s="380"/>
    </row>
    <row r="17" spans="1:14" ht="150" customHeight="1" x14ac:dyDescent="0.5">
      <c r="A17" s="380" t="s">
        <v>631</v>
      </c>
      <c r="B17" s="380"/>
      <c r="C17" s="380"/>
      <c r="D17" s="380"/>
      <c r="E17" s="380"/>
      <c r="F17" s="380"/>
      <c r="G17" s="380"/>
      <c r="H17" s="380" t="s">
        <v>854</v>
      </c>
      <c r="I17" s="380"/>
      <c r="J17" s="380"/>
      <c r="K17" s="380"/>
      <c r="L17" s="380"/>
      <c r="M17" s="380"/>
      <c r="N17" s="380"/>
    </row>
    <row r="18" spans="1:14" x14ac:dyDescent="0.5"/>
  </sheetData>
  <sheetProtection algorithmName="SHA-512" hashValue="2DduzhKz+EstEipcB2uhWhME6IiZunoeymUYxwjagf3Vf4p/1tsgjCAE/mcHV+eadXawK5ZmG9XVaef7yipSwg==" saltValue="Q2SHqSggi07QmHBJyT/0aw==" spinCount="100000" sheet="1" formatCells="0"/>
  <mergeCells count="26">
    <mergeCell ref="P8:P9"/>
    <mergeCell ref="A16:G16"/>
    <mergeCell ref="H16:N16"/>
    <mergeCell ref="A17:G17"/>
    <mergeCell ref="H17:N17"/>
    <mergeCell ref="A10:G10"/>
    <mergeCell ref="H10:N10"/>
    <mergeCell ref="A12:N12"/>
    <mergeCell ref="A14:G14"/>
    <mergeCell ref="H14:N14"/>
    <mergeCell ref="A15:G15"/>
    <mergeCell ref="H15:N15"/>
    <mergeCell ref="I1:N3"/>
    <mergeCell ref="A9:G9"/>
    <mergeCell ref="H9:N9"/>
    <mergeCell ref="A1:C1"/>
    <mergeCell ref="A2:C2"/>
    <mergeCell ref="A3:C3"/>
    <mergeCell ref="A7:G7"/>
    <mergeCell ref="H7:N7"/>
    <mergeCell ref="A8:G8"/>
    <mergeCell ref="H8:N8"/>
    <mergeCell ref="A5:N5"/>
    <mergeCell ref="D1:H1"/>
    <mergeCell ref="D2:H2"/>
    <mergeCell ref="D3:H3"/>
  </mergeCells>
  <conditionalFormatting sqref="D1:D3">
    <cfRule type="containsText" dxfId="584" priority="4" operator="containsText" text="Enter ">
      <formula>NOT(ISERROR(SEARCH("Enter ",D1)))</formula>
    </cfRule>
  </conditionalFormatting>
  <conditionalFormatting sqref="A8:G10 A15:G17">
    <cfRule type="containsText" dxfId="583" priority="3" operator="containsText" text="Select PSEL Indicator or Leave Blank">
      <formula>NOT(ISERROR(SEARCH("Select PSEL Indicator or Leave Blank",A8)))</formula>
    </cfRule>
  </conditionalFormatting>
  <conditionalFormatting sqref="H8:N10 H15:N17">
    <cfRule type="containsText" dxfId="582" priority="2" operator="containsText" text="Add Supporting Reason(s) or Leave Blank">
      <formula>NOT(ISERROR(SEARCH("Add Supporting Reason(s) or Leave Blank",H8)))</formula>
    </cfRule>
  </conditionalFormatting>
  <conditionalFormatting sqref="H15:N17 H8:N10">
    <cfRule type="containsText" dxfId="581" priority="1" operator="containsText" text="Enter supporting information or leave blank.">
      <formula>NOT(ISERROR(SEARCH("Enter supporting information or leave blank.",H8)))</formula>
    </cfRule>
  </conditionalFormatting>
  <dataValidations count="1">
    <dataValidation type="list" allowBlank="1" showInputMessage="1" showErrorMessage="1" sqref="A8:G10 A15:G17" xr:uid="{00000000-0002-0000-0B00-000000000000}">
      <formula1>PSEL_Standard_Number_Indicator</formula1>
    </dataValidation>
  </dataValidations>
  <printOptions horizontalCentered="1"/>
  <pageMargins left="0.5" right="0.5" top="0.5" bottom="0.5" header="0.25" footer="0.25"/>
  <pageSetup orientation="landscape" r:id="rId1"/>
  <headerFooter>
    <oddFooter>&amp;L&amp;8Developed by Don White, Ph.D.&amp;C&amp;8© DuPage County Regional Office of Education&amp;R&amp;8&amp;D -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55"/>
  <sheetViews>
    <sheetView showGridLines="0" showRowColHeaders="0" workbookViewId="0">
      <pane ySplit="10" topLeftCell="A11" activePane="bottomLeft" state="frozen"/>
      <selection activeCell="A11" sqref="A11:F11"/>
      <selection pane="bottomLeft" activeCell="A11" sqref="A11:F11"/>
    </sheetView>
  </sheetViews>
  <sheetFormatPr defaultColWidth="0" defaultRowHeight="13" zeroHeight="1" x14ac:dyDescent="0.5"/>
  <cols>
    <col min="1" max="1" width="36.234375" style="73" customWidth="1"/>
    <col min="2" max="2" width="19.5859375" style="73" customWidth="1"/>
    <col min="3" max="3" width="6.46875" style="69" bestFit="1" customWidth="1"/>
    <col min="4" max="4" width="13.703125" style="73" bestFit="1" customWidth="1"/>
    <col min="5" max="5" width="5.5859375" style="73" bestFit="1" customWidth="1"/>
    <col min="6" max="6" width="8.3515625" style="69" bestFit="1" customWidth="1"/>
    <col min="7" max="7" width="1.5859375" style="73" customWidth="1"/>
    <col min="8" max="8" width="22.703125" style="73" customWidth="1"/>
    <col min="9" max="9" width="9.05859375" style="73" hidden="1" customWidth="1"/>
    <col min="10" max="16384" width="9.05859375" style="73" hidden="1"/>
  </cols>
  <sheetData>
    <row r="1" spans="1:8" ht="20.2" customHeight="1" x14ac:dyDescent="0.5">
      <c r="A1" s="375" t="s">
        <v>678</v>
      </c>
      <c r="B1" s="375"/>
      <c r="C1" s="375"/>
      <c r="D1" s="375"/>
      <c r="E1" s="375"/>
      <c r="F1" s="375"/>
    </row>
    <row r="2" spans="1:8" ht="3" customHeight="1" x14ac:dyDescent="0.5">
      <c r="A2" s="107"/>
      <c r="B2" s="107"/>
      <c r="C2" s="107"/>
      <c r="D2" s="107"/>
      <c r="E2" s="107"/>
      <c r="F2" s="107"/>
    </row>
    <row r="3" spans="1:8" ht="3" customHeight="1" x14ac:dyDescent="0.5">
      <c r="A3" s="108"/>
      <c r="B3" s="108"/>
      <c r="C3" s="108"/>
      <c r="D3" s="108"/>
      <c r="E3" s="108"/>
      <c r="F3" s="108"/>
    </row>
    <row r="4" spans="1:8" ht="3" customHeight="1" x14ac:dyDescent="0.5"/>
    <row r="5" spans="1:8" ht="20.2" customHeight="1" x14ac:dyDescent="0.5">
      <c r="A5" s="109" t="str">
        <f>'Eval Info &amp; Rankings'!A1</f>
        <v>District Name:</v>
      </c>
      <c r="B5" s="393" t="str">
        <f>IF('Eval Info &amp; Rankings'!B1="Enter District Name","",'Eval Info &amp; Rankings'!B1)</f>
        <v>Enter District Name Here</v>
      </c>
      <c r="C5" s="394"/>
      <c r="D5" s="395"/>
      <c r="E5" s="396" t="s">
        <v>807</v>
      </c>
      <c r="F5" s="397"/>
      <c r="H5" s="286" t="s">
        <v>775</v>
      </c>
    </row>
    <row r="6" spans="1:8" ht="20.2" customHeight="1" x14ac:dyDescent="0.5">
      <c r="A6" s="109" t="str">
        <f>'Eval Info &amp; Rankings'!A2</f>
        <v>Employee:</v>
      </c>
      <c r="B6" s="393" t="str">
        <f>IF('Eval Info &amp; Rankings'!B2="Enter Employee Name","",'Eval Info &amp; Rankings'!B2)</f>
        <v>Enter Employee Name Here</v>
      </c>
      <c r="C6" s="394"/>
      <c r="D6" s="395"/>
      <c r="E6" s="398"/>
      <c r="F6" s="399"/>
      <c r="H6" s="286"/>
    </row>
    <row r="7" spans="1:8" ht="20.2" customHeight="1" x14ac:dyDescent="0.5">
      <c r="A7" s="109" t="str">
        <f>'Eval Info &amp; Rankings'!A3</f>
        <v>Position:</v>
      </c>
      <c r="B7" s="393" t="str">
        <f>IF('Eval Info &amp; Rankings'!B3="Enter Position","",'Eval Info &amp; Rankings'!B3)</f>
        <v>Enter Position Here</v>
      </c>
      <c r="C7" s="394"/>
      <c r="D7" s="395"/>
      <c r="E7" s="398"/>
      <c r="F7" s="399"/>
      <c r="H7" s="286"/>
    </row>
    <row r="8" spans="1:8" ht="20.2" customHeight="1" x14ac:dyDescent="0.5">
      <c r="A8" s="109" t="str">
        <f>'Eval Info &amp; Rankings'!A4</f>
        <v>Evaluator(s):</v>
      </c>
      <c r="B8" s="393" t="str">
        <f>IF('Eval Info &amp; Rankings'!B4="Enter Evaluator(s)","",'Eval Info &amp; Rankings'!B4)</f>
        <v>Enter Evaluator(s) Here</v>
      </c>
      <c r="C8" s="394"/>
      <c r="D8" s="395"/>
      <c r="E8" s="398"/>
      <c r="F8" s="399"/>
      <c r="H8" s="286"/>
    </row>
    <row r="9" spans="1:8" ht="20.2" customHeight="1" x14ac:dyDescent="0.5">
      <c r="A9" s="109" t="str">
        <f>'Eval Info &amp; Rankings'!A5</f>
        <v>School Year:</v>
      </c>
      <c r="B9" s="393" t="str">
        <f>IF('Eval Info &amp; Rankings'!B5="Enter School Year","",'Eval Info &amp; Rankings'!B5)</f>
        <v>Enter School Year Here</v>
      </c>
      <c r="C9" s="394"/>
      <c r="D9" s="395"/>
      <c r="E9" s="398"/>
      <c r="F9" s="399"/>
      <c r="H9" s="286"/>
    </row>
    <row r="10" spans="1:8" ht="20.2" customHeight="1" x14ac:dyDescent="0.5">
      <c r="A10" s="109" t="str">
        <f>'Eval Info &amp; Rankings'!A6</f>
        <v>School(s):</v>
      </c>
      <c r="B10" s="393" t="str">
        <f>IF('Eval Info &amp; Rankings'!B6="Enter School(s)","",'Eval Info &amp; Rankings'!B6)</f>
        <v>Enter School(s) Here</v>
      </c>
      <c r="C10" s="394"/>
      <c r="D10" s="395"/>
      <c r="E10" s="400"/>
      <c r="F10" s="401"/>
      <c r="H10" s="286"/>
    </row>
    <row r="11" spans="1:8" ht="3" customHeight="1" x14ac:dyDescent="0.5">
      <c r="A11" s="411"/>
      <c r="B11" s="411"/>
      <c r="C11" s="411"/>
      <c r="D11" s="411"/>
      <c r="E11" s="411"/>
      <c r="F11" s="411"/>
    </row>
    <row r="12" spans="1:8" ht="3" customHeight="1" x14ac:dyDescent="0.5">
      <c r="A12" s="407"/>
      <c r="B12" s="407"/>
      <c r="C12" s="407"/>
      <c r="D12" s="407"/>
      <c r="E12" s="407"/>
      <c r="F12" s="407"/>
    </row>
    <row r="13" spans="1:8" ht="3" customHeight="1" x14ac:dyDescent="0.5">
      <c r="A13" s="411"/>
      <c r="B13" s="411"/>
      <c r="C13" s="411"/>
      <c r="D13" s="411"/>
      <c r="E13" s="411"/>
      <c r="F13" s="411"/>
    </row>
    <row r="14" spans="1:8" ht="30" customHeight="1" x14ac:dyDescent="0.5">
      <c r="A14" s="110" t="s">
        <v>754</v>
      </c>
      <c r="B14" s="223"/>
      <c r="C14" s="389" t="str">
        <f>IF(B14="Yes","",IF(B14="No","",IF(B14="","Select Yes or No from self assessment dropdown menu.")))</f>
        <v>Select Yes or No from self assessment dropdown menu.</v>
      </c>
      <c r="D14" s="389"/>
      <c r="E14" s="389"/>
      <c r="F14" s="389"/>
      <c r="H14" s="409" t="s">
        <v>776</v>
      </c>
    </row>
    <row r="15" spans="1:8" ht="30" customHeight="1" x14ac:dyDescent="0.5">
      <c r="A15" s="110" t="s">
        <v>755</v>
      </c>
      <c r="B15" s="223"/>
      <c r="C15" s="389" t="str">
        <f>IF(B15="Distinguished","",IF(B15="Excellent","",IF(B15="Proficient","",IF(B15="Basic","",IF(B15="Needs Improvement","",IF(B15="Unsatisfactory","",IF(B15="Select Basic or Needs Improvement","Select Basic or Needs Improvement on worksheet titled Eval Info &amp; Rankings.",IF(B15="Select Distinguished or Excellent","Select Distinguished or Excellent on worksheet titled Eval Info &amp; Rankings.",IF(B15="","Select rating from self assessment rating dropdown menu.")))))))))</f>
        <v>Select rating from self assessment rating dropdown menu.</v>
      </c>
      <c r="D15" s="389"/>
      <c r="E15" s="389"/>
      <c r="F15" s="389"/>
      <c r="H15" s="409"/>
    </row>
    <row r="16" spans="1:8" ht="3" customHeight="1" x14ac:dyDescent="0.5">
      <c r="A16" s="408"/>
      <c r="B16" s="408"/>
      <c r="C16" s="408"/>
      <c r="D16" s="408"/>
      <c r="E16" s="408"/>
      <c r="F16" s="408"/>
      <c r="H16" s="409"/>
    </row>
    <row r="17" spans="1:8" ht="3" customHeight="1" x14ac:dyDescent="0.5">
      <c r="A17" s="407"/>
      <c r="B17" s="407"/>
      <c r="C17" s="407"/>
      <c r="D17" s="407"/>
      <c r="E17" s="407"/>
      <c r="F17" s="407"/>
      <c r="H17" s="409"/>
    </row>
    <row r="18" spans="1:8" ht="3" customHeight="1" x14ac:dyDescent="0.5">
      <c r="A18" s="412"/>
      <c r="B18" s="412"/>
      <c r="C18" s="412"/>
      <c r="D18" s="412"/>
      <c r="E18" s="412"/>
      <c r="F18" s="412"/>
      <c r="H18" s="409"/>
    </row>
    <row r="19" spans="1:8" s="57" customFormat="1" ht="26" x14ac:dyDescent="0.45">
      <c r="A19" s="405" t="s">
        <v>686</v>
      </c>
      <c r="B19" s="405"/>
      <c r="C19" s="111" t="s">
        <v>685</v>
      </c>
      <c r="D19" s="111" t="s">
        <v>679</v>
      </c>
      <c r="E19" s="111" t="s">
        <v>680</v>
      </c>
      <c r="F19" s="111" t="s">
        <v>687</v>
      </c>
      <c r="H19" s="409"/>
    </row>
    <row r="20" spans="1:8" ht="45" customHeight="1" x14ac:dyDescent="0.5">
      <c r="A20" s="390" t="s">
        <v>744</v>
      </c>
      <c r="B20" s="391"/>
      <c r="C20" s="84">
        <f>'Eval Info &amp; Rankings'!H27</f>
        <v>0.6</v>
      </c>
      <c r="D20" s="58" t="str">
        <f>'Professional Practice Ratings'!H506</f>
        <v/>
      </c>
      <c r="E20" s="86">
        <f>'Professional Practice Ratings'!J505</f>
        <v>0</v>
      </c>
      <c r="F20" s="86">
        <f>IF(C20=0%,"",C20*E20)</f>
        <v>0</v>
      </c>
      <c r="H20" s="409"/>
    </row>
    <row r="21" spans="1:8" ht="125" customHeight="1" x14ac:dyDescent="0.5">
      <c r="A21" s="177" t="s">
        <v>828</v>
      </c>
      <c r="B21" s="392" t="str">
        <f>IF(D20="","",VLOOKUP(D20,Tables!$CP$1:$CQ$7,2,FALSE))</f>
        <v/>
      </c>
      <c r="C21" s="392"/>
      <c r="D21" s="392"/>
      <c r="E21" s="392"/>
      <c r="F21" s="319"/>
      <c r="H21" s="409"/>
    </row>
    <row r="22" spans="1:8" ht="45" customHeight="1" x14ac:dyDescent="0.5">
      <c r="A22" s="390" t="s">
        <v>813</v>
      </c>
      <c r="B22" s="391"/>
      <c r="C22" s="84">
        <f>'Eval Info &amp; Rankings'!H28</f>
        <v>0</v>
      </c>
      <c r="D22" s="112"/>
      <c r="E22" s="86" t="str">
        <f>IF(D22="Distinguished",4,IF(D22="Excellent",4,IF(D22="Proficient",3,IF(D22="Basic",2,IF(D22="Needs Improvement",2,IF(D22="Unsatisfactory",1,""))))))</f>
        <v/>
      </c>
      <c r="F22" s="86" t="str">
        <f>IF(C22=0%,"",C22*E22)</f>
        <v/>
      </c>
      <c r="H22" s="409"/>
    </row>
    <row r="23" spans="1:8" ht="45" customHeight="1" x14ac:dyDescent="0.5">
      <c r="A23" s="390" t="s">
        <v>814</v>
      </c>
      <c r="B23" s="391"/>
      <c r="C23" s="84">
        <f>'Eval Info &amp; Rankings'!H29</f>
        <v>0</v>
      </c>
      <c r="D23" s="112"/>
      <c r="E23" s="86" t="str">
        <f>IF(D23="Distinguished",4,IF(D23="Excellent",4,IF(D23="Proficient",3,IF(D23="Basic",2,IF(D23="Needs Improvement",2,IF(D23="Unsatisfactory",1,""))))))</f>
        <v/>
      </c>
      <c r="F23" s="86" t="str">
        <f>IF(C23=0%,"",C23*E23)</f>
        <v/>
      </c>
      <c r="H23" s="409"/>
    </row>
    <row r="24" spans="1:8" ht="45" customHeight="1" x14ac:dyDescent="0.5">
      <c r="A24" s="390" t="s">
        <v>732</v>
      </c>
      <c r="B24" s="391"/>
      <c r="C24" s="84">
        <f>'Eval Info &amp; Rankings'!H30</f>
        <v>0.1</v>
      </c>
      <c r="D24" s="58" t="str">
        <f>IF(B15="","",B15)</f>
        <v/>
      </c>
      <c r="E24" s="86" t="str">
        <f>IF(D24="Excellent",4,IF(D24="Distinguished",4,IF(D24="Proficient",3,IF(D24="Needs Improvement",2,IF(D24="Basic",2,IF(D24="Unsatisfactory",1,""))))))</f>
        <v/>
      </c>
      <c r="F24" s="86" t="e">
        <f>IF(C24=0%,"",C24*E24)</f>
        <v>#VALUE!</v>
      </c>
      <c r="H24" s="409"/>
    </row>
    <row r="25" spans="1:8" ht="45" customHeight="1" x14ac:dyDescent="0.5">
      <c r="A25" s="390" t="s">
        <v>731</v>
      </c>
      <c r="B25" s="391"/>
      <c r="C25" s="84">
        <f>'Eval Info &amp; Rankings'!H31</f>
        <v>0.7</v>
      </c>
      <c r="D25" s="404"/>
      <c r="E25" s="404"/>
      <c r="F25" s="86" t="e">
        <f>SUM(F20:F24)</f>
        <v>#VALUE!</v>
      </c>
      <c r="H25" s="409"/>
    </row>
    <row r="26" spans="1:8" ht="45" customHeight="1" x14ac:dyDescent="0.5">
      <c r="A26" s="390" t="s">
        <v>738</v>
      </c>
      <c r="B26" s="391"/>
      <c r="C26" s="84">
        <f>'Eval Info &amp; Rankings'!H32</f>
        <v>0.3</v>
      </c>
      <c r="D26" s="58" t="str">
        <f>IF('Student Growth Ratings'!D9="","",'Student Growth Ratings'!D9)</f>
        <v/>
      </c>
      <c r="E26" s="86" t="str">
        <f>'Student Growth Ratings'!D8</f>
        <v/>
      </c>
      <c r="F26" s="86" t="str">
        <f>IF(C26=0%,"",IF(E26="","",C26*E26))</f>
        <v/>
      </c>
      <c r="H26" s="409"/>
    </row>
    <row r="27" spans="1:8" ht="30" customHeight="1" x14ac:dyDescent="0.5">
      <c r="A27" s="347" t="s">
        <v>730</v>
      </c>
      <c r="B27" s="347"/>
      <c r="C27" s="89">
        <f>'Eval Info &amp; Rankings'!H33</f>
        <v>1</v>
      </c>
      <c r="D27" s="404"/>
      <c r="E27" s="404"/>
      <c r="F27" s="88" t="e">
        <f>SUM(F25,F26)</f>
        <v>#VALUE!</v>
      </c>
      <c r="H27" s="176"/>
    </row>
    <row r="28" spans="1:8" ht="3" customHeight="1" x14ac:dyDescent="0.5">
      <c r="H28" s="176"/>
    </row>
    <row r="29" spans="1:8" ht="3" customHeight="1" x14ac:dyDescent="0.5">
      <c r="A29" s="407"/>
      <c r="B29" s="407"/>
      <c r="C29" s="407"/>
      <c r="D29" s="407"/>
      <c r="E29" s="407"/>
      <c r="F29" s="407"/>
      <c r="H29" s="176"/>
    </row>
    <row r="30" spans="1:8" ht="3" customHeight="1" x14ac:dyDescent="0.5">
      <c r="H30" s="176"/>
    </row>
    <row r="31" spans="1:8" ht="30" customHeight="1" x14ac:dyDescent="0.5">
      <c r="A31" s="403" t="s">
        <v>688</v>
      </c>
      <c r="B31" s="403"/>
      <c r="C31" s="403"/>
      <c r="D31" s="403"/>
      <c r="E31" s="403"/>
      <c r="F31" s="403"/>
      <c r="H31" s="176"/>
    </row>
    <row r="32" spans="1:8" ht="30" customHeight="1" x14ac:dyDescent="0.5">
      <c r="A32" s="413" t="e">
        <f>IF(F27&gt;='Eval Info &amp; Rankings'!D54,"Excellent",IF(F27&gt;='Eval Info &amp; Rankings'!D55,"Proficient",IF(F27&gt;='Eval Info &amp; Rankings'!D56,"Needs Improvement",IF(F27&gt;='Eval Info &amp; Rankings'!D57,"Unsatisfactory",""))))</f>
        <v>#VALUE!</v>
      </c>
      <c r="B32" s="413"/>
      <c r="C32" s="413"/>
      <c r="D32" s="413"/>
      <c r="E32" s="413"/>
      <c r="F32" s="413"/>
      <c r="H32" s="176"/>
    </row>
    <row r="33" spans="1:8" ht="60" customHeight="1" x14ac:dyDescent="0.5">
      <c r="A33" s="388" t="str">
        <f>IF(ISERROR(VLOOKUP(A32,Tables!$CP$1:$CQ$7,2,FALSE)),"",VLOOKUP(A32,Tables!$CP$1:$CQ$7,2,FALSE))</f>
        <v/>
      </c>
      <c r="B33" s="388"/>
      <c r="C33" s="388"/>
      <c r="D33" s="388"/>
      <c r="E33" s="388"/>
      <c r="F33" s="388"/>
      <c r="H33" s="176"/>
    </row>
    <row r="34" spans="1:8" ht="3" customHeight="1" x14ac:dyDescent="0.5">
      <c r="A34" s="408"/>
      <c r="B34" s="408"/>
      <c r="C34" s="408"/>
      <c r="D34" s="408"/>
      <c r="E34" s="408"/>
      <c r="F34" s="408"/>
    </row>
    <row r="35" spans="1:8" ht="3" customHeight="1" x14ac:dyDescent="0.5">
      <c r="A35" s="407"/>
      <c r="B35" s="407"/>
      <c r="C35" s="407"/>
      <c r="D35" s="407"/>
      <c r="E35" s="407"/>
      <c r="F35" s="407"/>
    </row>
    <row r="36" spans="1:8" ht="3" customHeight="1" x14ac:dyDescent="0.5">
      <c r="A36" s="408"/>
      <c r="B36" s="408"/>
      <c r="C36" s="408"/>
      <c r="D36" s="408"/>
      <c r="E36" s="408"/>
      <c r="F36" s="408"/>
    </row>
    <row r="37" spans="1:8" ht="30" customHeight="1" x14ac:dyDescent="0.5">
      <c r="A37" s="403" t="s">
        <v>707</v>
      </c>
      <c r="B37" s="403"/>
      <c r="C37" s="403"/>
      <c r="D37" s="403"/>
      <c r="E37" s="403"/>
      <c r="F37" s="403"/>
      <c r="H37" s="286" t="s">
        <v>777</v>
      </c>
    </row>
    <row r="38" spans="1:8" ht="3" customHeight="1" x14ac:dyDescent="0.5">
      <c r="A38" s="389"/>
      <c r="B38" s="389"/>
      <c r="C38" s="389"/>
      <c r="D38" s="389"/>
      <c r="E38" s="389"/>
      <c r="F38" s="389"/>
      <c r="H38" s="286"/>
    </row>
    <row r="39" spans="1:8" ht="125" customHeight="1" x14ac:dyDescent="0.5">
      <c r="A39" s="406" t="s">
        <v>811</v>
      </c>
      <c r="B39" s="406"/>
      <c r="C39" s="406"/>
      <c r="D39" s="406"/>
      <c r="E39" s="406"/>
      <c r="F39" s="406"/>
      <c r="H39" s="286"/>
    </row>
    <row r="40" spans="1:8" ht="3" customHeight="1" x14ac:dyDescent="0.5">
      <c r="A40" s="69"/>
      <c r="B40" s="69"/>
      <c r="D40" s="69"/>
      <c r="E40" s="69"/>
    </row>
    <row r="41" spans="1:8" ht="3" customHeight="1" x14ac:dyDescent="0.5">
      <c r="A41" s="407"/>
      <c r="B41" s="407"/>
      <c r="C41" s="407"/>
      <c r="D41" s="407"/>
      <c r="E41" s="407"/>
      <c r="F41" s="407"/>
    </row>
    <row r="42" spans="1:8" ht="3" customHeight="1" x14ac:dyDescent="0.5">
      <c r="A42" s="69"/>
      <c r="B42" s="69"/>
      <c r="D42" s="69"/>
      <c r="E42" s="69"/>
    </row>
    <row r="43" spans="1:8" x14ac:dyDescent="0.5">
      <c r="C43" s="73"/>
    </row>
    <row r="44" spans="1:8" x14ac:dyDescent="0.5">
      <c r="A44" s="72"/>
      <c r="B44" s="72"/>
      <c r="D44" s="69"/>
      <c r="E44" s="69"/>
    </row>
    <row r="45" spans="1:8" x14ac:dyDescent="0.5">
      <c r="A45" s="410"/>
      <c r="B45" s="410"/>
      <c r="D45" s="402"/>
      <c r="E45" s="402"/>
    </row>
    <row r="46" spans="1:8" x14ac:dyDescent="0.5">
      <c r="A46" s="73" t="s">
        <v>689</v>
      </c>
      <c r="D46" s="73" t="s">
        <v>690</v>
      </c>
    </row>
    <row r="47" spans="1:8" x14ac:dyDescent="0.5"/>
    <row r="48" spans="1:8" x14ac:dyDescent="0.5">
      <c r="A48" s="410"/>
      <c r="B48" s="410"/>
      <c r="D48" s="402"/>
      <c r="E48" s="402"/>
    </row>
    <row r="49" spans="1:4" x14ac:dyDescent="0.5">
      <c r="A49" s="73" t="s">
        <v>691</v>
      </c>
      <c r="D49" s="73" t="s">
        <v>690</v>
      </c>
    </row>
    <row r="50" spans="1:4" x14ac:dyDescent="0.5"/>
    <row r="55" spans="1:4" x14ac:dyDescent="0.5"/>
  </sheetData>
  <sheetProtection algorithmName="SHA-512" hashValue="hHMy2qr05h2t9eG3BJj3btSzcK0TH/Sfc7CsF618ZK1HUBR9RuIEUOjlqiCFMlKsF3euScauKRBhqhMz1h/A9g==" saltValue="9uuiTttymCP3H3zIV6DLsQ==" spinCount="100000" sheet="1" objects="1" scenarios="1"/>
  <mergeCells count="45">
    <mergeCell ref="H14:H26"/>
    <mergeCell ref="H37:H39"/>
    <mergeCell ref="H5:H10"/>
    <mergeCell ref="A48:B48"/>
    <mergeCell ref="D48:E48"/>
    <mergeCell ref="A13:F13"/>
    <mergeCell ref="A11:F11"/>
    <mergeCell ref="A12:F12"/>
    <mergeCell ref="A17:F17"/>
    <mergeCell ref="A16:F16"/>
    <mergeCell ref="A18:F18"/>
    <mergeCell ref="D27:E27"/>
    <mergeCell ref="A29:F29"/>
    <mergeCell ref="A31:F31"/>
    <mergeCell ref="A32:F32"/>
    <mergeCell ref="A45:B45"/>
    <mergeCell ref="D45:E45"/>
    <mergeCell ref="A37:F37"/>
    <mergeCell ref="A38:F38"/>
    <mergeCell ref="A1:F1"/>
    <mergeCell ref="A27:B27"/>
    <mergeCell ref="D25:E25"/>
    <mergeCell ref="A19:B19"/>
    <mergeCell ref="A20:B20"/>
    <mergeCell ref="A22:B22"/>
    <mergeCell ref="A23:B23"/>
    <mergeCell ref="A39:F39"/>
    <mergeCell ref="A41:F41"/>
    <mergeCell ref="A34:F34"/>
    <mergeCell ref="A35:F35"/>
    <mergeCell ref="A36:F36"/>
    <mergeCell ref="C14:F14"/>
    <mergeCell ref="B10:D10"/>
    <mergeCell ref="E5:F10"/>
    <mergeCell ref="B5:D5"/>
    <mergeCell ref="B6:D6"/>
    <mergeCell ref="B7:D7"/>
    <mergeCell ref="B8:D8"/>
    <mergeCell ref="B9:D9"/>
    <mergeCell ref="A33:F33"/>
    <mergeCell ref="C15:F15"/>
    <mergeCell ref="A24:B24"/>
    <mergeCell ref="A25:B25"/>
    <mergeCell ref="A26:B26"/>
    <mergeCell ref="B21:F21"/>
  </mergeCells>
  <conditionalFormatting sqref="B14:B15">
    <cfRule type="containsBlanks" dxfId="580" priority="13">
      <formula>LEN(TRIM(B14))=0</formula>
    </cfRule>
  </conditionalFormatting>
  <conditionalFormatting sqref="B5">
    <cfRule type="containsText" dxfId="579" priority="12" operator="containsText" text="Enter ">
      <formula>NOT(ISERROR(SEARCH("Enter ",B5)))</formula>
    </cfRule>
  </conditionalFormatting>
  <conditionalFormatting sqref="B6:B10">
    <cfRule type="containsText" dxfId="578" priority="11" operator="containsText" text="Enter ">
      <formula>NOT(ISERROR(SEARCH("Enter ",B6)))</formula>
    </cfRule>
  </conditionalFormatting>
  <conditionalFormatting sqref="A39:F39">
    <cfRule type="containsText" dxfId="577" priority="10" operator="containsText" text="Enter additonal comments and your employment recommendation in this space or leave blank.">
      <formula>NOT(ISERROR(SEARCH("Enter additonal comments and your employment recommendation in this space or leave blank.",A39)))</formula>
    </cfRule>
  </conditionalFormatting>
  <conditionalFormatting sqref="A32:F32 A33">
    <cfRule type="containsErrors" dxfId="576" priority="14">
      <formula>ISERROR(A32)</formula>
    </cfRule>
  </conditionalFormatting>
  <conditionalFormatting sqref="F27">
    <cfRule type="containsErrors" dxfId="575" priority="8">
      <formula>ISERROR(F27)</formula>
    </cfRule>
  </conditionalFormatting>
  <conditionalFormatting sqref="F20 F22:F25">
    <cfRule type="containsErrors" dxfId="574" priority="7">
      <formula>ISERROR(F20)</formula>
    </cfRule>
  </conditionalFormatting>
  <conditionalFormatting sqref="E20:F20">
    <cfRule type="cellIs" dxfId="573" priority="6" operator="equal">
      <formula>0</formula>
    </cfRule>
  </conditionalFormatting>
  <conditionalFormatting sqref="C14:F14">
    <cfRule type="containsText" dxfId="572" priority="5" operator="containsText" text="Select Yes or No from self assessment dropdown menu.">
      <formula>NOT(ISERROR(SEARCH("Select Yes or No from self assessment dropdown menu.",C14)))</formula>
    </cfRule>
  </conditionalFormatting>
  <conditionalFormatting sqref="C15:F15">
    <cfRule type="containsText" dxfId="571" priority="1" operator="containsText" text="Select Distinguished or Excellent on worksheet titled Eval Info &amp; Rankings.">
      <formula>NOT(ISERROR(SEARCH("Select Distinguished or Excellent on worksheet titled Eval Info &amp; Rankings.",C15)))</formula>
    </cfRule>
    <cfRule type="containsText" dxfId="570" priority="2" operator="containsText" text="Select Basic or Needs Improvement on worksheet titled Eval Info &amp; Rankings.">
      <formula>NOT(ISERROR(SEARCH("Select Basic or Needs Improvement on worksheet titled Eval Info &amp; Rankings.",C15)))</formula>
    </cfRule>
    <cfRule type="containsText" dxfId="569" priority="3" operator="containsText" text="Select rating from self assessment rating dropdown menu.">
      <formula>NOT(ISERROR(SEARCH("Select rating from self assessment rating dropdown menu.",C15)))</formula>
    </cfRule>
  </conditionalFormatting>
  <dataValidations count="3">
    <dataValidation type="list" allowBlank="1" showInputMessage="1" showErrorMessage="1" sqref="B14" xr:uid="{00000000-0002-0000-0C00-000000000000}">
      <formula1>Include_in_Eval</formula1>
    </dataValidation>
    <dataValidation type="list" allowBlank="1" showInputMessage="1" showErrorMessage="1" sqref="D22:D23" xr:uid="{00000000-0002-0000-0C00-000001000000}">
      <formula1>Self_Eval_Rating</formula1>
    </dataValidation>
    <dataValidation type="list" allowBlank="1" showInputMessage="1" showErrorMessage="1" sqref="B15" xr:uid="{00000000-0002-0000-0C00-000002000000}">
      <formula1>Prof_Pract_Label</formula1>
    </dataValidation>
  </dataValidation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CQ402"/>
  <sheetViews>
    <sheetView workbookViewId="0">
      <pane ySplit="1" topLeftCell="A2" activePane="bottomLeft" state="frozen"/>
      <selection pane="bottomLeft" activeCell="A2" sqref="A2"/>
    </sheetView>
  </sheetViews>
  <sheetFormatPr defaultColWidth="9.05859375" defaultRowHeight="14.35" x14ac:dyDescent="0.5"/>
  <cols>
    <col min="1" max="1" width="9.05859375" style="141"/>
    <col min="2" max="2" width="16.234375" style="64" bestFit="1" customWidth="1"/>
    <col min="3" max="3" width="40.5859375" style="64" customWidth="1"/>
    <col min="4" max="4" width="2.5859375" style="64" customWidth="1"/>
    <col min="5" max="5" width="40.5859375" style="64" customWidth="1"/>
    <col min="6" max="6" width="9.05859375" style="141"/>
    <col min="7" max="7" width="2.5859375" style="64" customWidth="1"/>
    <col min="8" max="8" width="9.46875" style="141" bestFit="1" customWidth="1"/>
    <col min="9" max="9" width="9.05859375" style="64"/>
    <col min="10" max="10" width="24.703125" style="64" bestFit="1" customWidth="1"/>
    <col min="11" max="11" width="40.5859375" style="64" customWidth="1"/>
    <col min="12" max="12" width="9.05859375" style="141"/>
    <col min="13" max="13" width="40.5859375" style="64" customWidth="1"/>
    <col min="14" max="14" width="9.05859375" style="141"/>
    <col min="15" max="15" width="34" style="67" customWidth="1"/>
    <col min="16" max="17" width="9.05859375" style="141"/>
    <col min="19" max="19" width="2.5859375" style="141" customWidth="1"/>
    <col min="20" max="20" width="11.703125" style="141" customWidth="1"/>
    <col min="21" max="21" width="19" style="67" customWidth="1"/>
    <col min="22" max="22" width="42.3515625" style="141" bestFit="1" customWidth="1"/>
    <col min="23" max="23" width="63.703125" style="141" customWidth="1"/>
    <col min="24" max="24" width="2.5859375" style="141" customWidth="1"/>
    <col min="25" max="25" width="12.3515625" style="141" customWidth="1"/>
    <col min="26" max="26" width="25.703125" style="64" customWidth="1"/>
    <col min="27" max="27" width="40.5859375" style="64" customWidth="1"/>
    <col min="28" max="28" width="2.5859375" style="64" customWidth="1"/>
    <col min="29" max="29" width="40.5859375" style="64" customWidth="1"/>
    <col min="30" max="31" width="2.5859375" style="64" customWidth="1"/>
    <col min="32" max="32" width="9" style="141" customWidth="1"/>
    <col min="33" max="33" width="18.9375" style="67" customWidth="1"/>
    <col min="34" max="34" width="40.5859375" style="67" customWidth="1"/>
    <col min="35" max="35" width="9.05859375" style="141"/>
    <col min="36" max="36" width="40.5859375" style="67" customWidth="1"/>
    <col min="37" max="38" width="9.05859375" style="141"/>
    <col min="39" max="39" width="40.5859375" style="67" customWidth="1"/>
    <col min="40" max="42" width="9.05859375" style="141"/>
    <col min="43" max="43" width="9.05859375" style="64"/>
    <col min="44" max="44" width="15.703125" style="141" bestFit="1" customWidth="1"/>
    <col min="45" max="48" width="40.5859375" style="64" customWidth="1"/>
    <col min="49" max="49" width="2.5859375" style="64" customWidth="1"/>
    <col min="50" max="50" width="9.05859375" style="143"/>
    <col min="51" max="51" width="2.5859375" style="64" customWidth="1"/>
    <col min="52" max="52" width="9.05859375" style="143"/>
    <col min="53" max="53" width="2.5859375" style="64" customWidth="1"/>
    <col min="54" max="54" width="9.5859375" style="64" bestFit="1" customWidth="1"/>
    <col min="55" max="55" width="2.5859375" style="64" customWidth="1"/>
    <col min="56" max="56" width="9.05859375" style="144"/>
    <col min="57" max="57" width="2.5859375" style="64" customWidth="1"/>
    <col min="58" max="60" width="9.05859375" style="64"/>
    <col min="61" max="61" width="11.703125" style="4" bestFit="1" customWidth="1"/>
    <col min="62" max="62" width="13.703125" style="145" customWidth="1"/>
    <col min="63" max="63" width="26.9375" style="67" customWidth="1"/>
    <col min="64" max="64" width="9.05859375" style="64"/>
    <col min="65" max="65" width="9.05859375" style="141"/>
    <col min="66" max="66" width="9.05859375" style="64"/>
    <col min="67" max="67" width="27.5859375" style="64" customWidth="1"/>
    <col min="68" max="68" width="9.05859375" style="64"/>
    <col min="69" max="69" width="20.05859375" style="64" customWidth="1"/>
    <col min="70" max="70" width="9.05859375" style="64"/>
    <col min="71" max="72" width="9.05859375" style="4"/>
    <col min="73" max="73" width="9.05859375" style="160"/>
    <col min="74" max="74" width="9.05859375" style="64"/>
    <col min="75" max="76" width="9.05859375" style="4"/>
    <col min="77" max="77" width="9.05859375" style="64"/>
    <col min="78" max="78" width="9.05859375" style="141"/>
    <col min="79" max="79" width="9.05859375" style="64"/>
    <col min="80" max="80" width="9.05859375" style="141"/>
    <col min="81" max="81" width="9.05859375" style="64"/>
    <col min="82" max="83" width="9.05859375" style="141"/>
    <col min="84" max="89" width="9.05859375" style="64"/>
    <col min="90" max="90" width="8.52734375" style="64" bestFit="1" customWidth="1"/>
    <col min="91" max="91" width="28.234375" style="4" customWidth="1"/>
    <col min="92" max="92" width="9.05859375" style="141"/>
    <col min="93" max="93" width="9.05859375" style="64"/>
    <col min="94" max="94" width="15.234375" style="4" bestFit="1" customWidth="1"/>
    <col min="95" max="95" width="36.703125" style="4" customWidth="1"/>
    <col min="96" max="16384" width="9.05859375" style="64"/>
  </cols>
  <sheetData>
    <row r="1" spans="1:95" s="3" customFormat="1" ht="78" x14ac:dyDescent="0.45">
      <c r="A1" s="7" t="s">
        <v>0</v>
      </c>
      <c r="B1" s="8" t="s">
        <v>1</v>
      </c>
      <c r="C1" s="8" t="s">
        <v>215</v>
      </c>
      <c r="E1" s="1" t="s">
        <v>129</v>
      </c>
      <c r="F1" s="2" t="s">
        <v>628</v>
      </c>
      <c r="H1" s="7" t="s">
        <v>598</v>
      </c>
      <c r="I1" s="1" t="s">
        <v>125</v>
      </c>
      <c r="J1" s="1" t="s">
        <v>202</v>
      </c>
      <c r="K1" s="1" t="s">
        <v>3</v>
      </c>
      <c r="L1" s="2" t="s">
        <v>0</v>
      </c>
      <c r="M1" s="1" t="s">
        <v>129</v>
      </c>
      <c r="N1" s="2" t="s">
        <v>320</v>
      </c>
      <c r="O1" s="6" t="s">
        <v>319</v>
      </c>
      <c r="P1" s="2" t="s">
        <v>4</v>
      </c>
      <c r="Q1" s="2" t="s">
        <v>203</v>
      </c>
      <c r="S1" s="9"/>
      <c r="T1" s="2" t="s">
        <v>4</v>
      </c>
      <c r="U1" s="6" t="s">
        <v>202</v>
      </c>
      <c r="V1" s="6" t="s">
        <v>129</v>
      </c>
      <c r="W1" s="6" t="s">
        <v>3</v>
      </c>
      <c r="X1" s="9"/>
      <c r="Y1" s="2" t="s">
        <v>553</v>
      </c>
      <c r="Z1" s="6" t="s">
        <v>468</v>
      </c>
      <c r="AA1" s="6" t="s">
        <v>554</v>
      </c>
      <c r="AC1" s="6" t="s">
        <v>555</v>
      </c>
      <c r="AF1" s="2" t="s">
        <v>556</v>
      </c>
      <c r="AG1" s="6" t="str">
        <f>Z1</f>
        <v>Illinois Professional Standards for School Leaders (IPSSL)</v>
      </c>
      <c r="AH1" s="6" t="s">
        <v>557</v>
      </c>
      <c r="AI1" s="2" t="s">
        <v>553</v>
      </c>
      <c r="AJ1" s="6" t="s">
        <v>558</v>
      </c>
      <c r="AK1" s="2" t="s">
        <v>559</v>
      </c>
      <c r="AL1" s="2" t="s">
        <v>560</v>
      </c>
      <c r="AM1" s="6" t="s">
        <v>561</v>
      </c>
      <c r="AN1" s="2" t="s">
        <v>562</v>
      </c>
      <c r="AO1" s="2" t="s">
        <v>563</v>
      </c>
      <c r="AP1" s="2" t="s">
        <v>204</v>
      </c>
      <c r="AR1" s="6" t="s">
        <v>217</v>
      </c>
      <c r="AS1" s="6" t="s">
        <v>218</v>
      </c>
      <c r="AT1" s="6" t="s">
        <v>232</v>
      </c>
      <c r="AU1" s="6" t="s">
        <v>219</v>
      </c>
      <c r="AV1" s="6" t="s">
        <v>220</v>
      </c>
      <c r="AX1" s="38" t="s">
        <v>574</v>
      </c>
      <c r="AZ1" s="38" t="s">
        <v>569</v>
      </c>
      <c r="BB1" s="38" t="s">
        <v>665</v>
      </c>
      <c r="BD1" s="33" t="s">
        <v>575</v>
      </c>
      <c r="BF1" s="36" t="s">
        <v>600</v>
      </c>
      <c r="BH1" s="36" t="s">
        <v>649</v>
      </c>
      <c r="BI1" s="36" t="s">
        <v>632</v>
      </c>
      <c r="BJ1" s="138" t="s">
        <v>629</v>
      </c>
      <c r="BK1" s="36" t="s">
        <v>636</v>
      </c>
      <c r="BL1" s="36" t="s">
        <v>650</v>
      </c>
      <c r="BM1" s="36" t="s">
        <v>756</v>
      </c>
      <c r="BO1" s="36" t="s">
        <v>635</v>
      </c>
      <c r="BQ1" s="36" t="s">
        <v>637</v>
      </c>
      <c r="BS1" s="36" t="s">
        <v>649</v>
      </c>
      <c r="BT1" s="36" t="s">
        <v>632</v>
      </c>
      <c r="BU1" s="138" t="s">
        <v>629</v>
      </c>
      <c r="BV1" s="36" t="s">
        <v>636</v>
      </c>
      <c r="BW1" s="36" t="s">
        <v>650</v>
      </c>
      <c r="BX1" s="33" t="s">
        <v>756</v>
      </c>
      <c r="BZ1" s="36" t="s">
        <v>635</v>
      </c>
      <c r="CB1" s="36" t="s">
        <v>637</v>
      </c>
      <c r="CD1" s="36" t="s">
        <v>536</v>
      </c>
      <c r="CE1" s="36" t="s">
        <v>729</v>
      </c>
      <c r="CG1" s="36" t="s">
        <v>750</v>
      </c>
      <c r="CH1" s="36" t="s">
        <v>751</v>
      </c>
      <c r="CI1" s="36" t="s">
        <v>752</v>
      </c>
      <c r="CJ1" s="36" t="s">
        <v>753</v>
      </c>
      <c r="CL1" s="36" t="s">
        <v>536</v>
      </c>
      <c r="CM1" s="36" t="s">
        <v>535</v>
      </c>
      <c r="CN1" s="36" t="s">
        <v>766</v>
      </c>
      <c r="CP1" s="36" t="s">
        <v>679</v>
      </c>
      <c r="CQ1" s="36" t="s">
        <v>829</v>
      </c>
    </row>
    <row r="2" spans="1:95" ht="91" x14ac:dyDescent="0.5">
      <c r="A2" s="65" t="s">
        <v>2</v>
      </c>
      <c r="B2" s="140" t="s">
        <v>15</v>
      </c>
      <c r="C2" s="140" t="str">
        <f>K2</f>
        <v>Effective educational leaders develop, advocate, and enact a shared mission, vision, and core values of high-quality education and academic success and well-being of each student.</v>
      </c>
      <c r="E2" s="64" t="s">
        <v>631</v>
      </c>
      <c r="F2" s="141" t="s">
        <v>631</v>
      </c>
      <c r="H2" s="65" t="str">
        <f>P2</f>
        <v>PSEL.I.A</v>
      </c>
      <c r="I2" s="142" t="s">
        <v>13</v>
      </c>
      <c r="J2" s="140" t="s">
        <v>15</v>
      </c>
      <c r="K2" s="140" t="s">
        <v>214</v>
      </c>
      <c r="L2" s="65" t="s">
        <v>2</v>
      </c>
      <c r="M2" s="140" t="s">
        <v>5</v>
      </c>
      <c r="N2" s="65" t="s">
        <v>48</v>
      </c>
      <c r="O2" s="39" t="str">
        <f>CONCATENATE(N2,". ",M2)</f>
        <v>A. Develop an educational mission for the school to promote the academic success and well-being of each student.</v>
      </c>
      <c r="P2" s="65" t="str">
        <f t="shared" ref="P2:P33" si="0">CONCATENATE("PSEL",".",L2,".",N2)</f>
        <v>PSEL.I.A</v>
      </c>
      <c r="Q2" s="65" t="s">
        <v>469</v>
      </c>
      <c r="T2" s="35" t="s">
        <v>321</v>
      </c>
      <c r="U2" s="34" t="s">
        <v>15</v>
      </c>
      <c r="V2" s="34" t="s">
        <v>5</v>
      </c>
      <c r="W2" s="34" t="s">
        <v>214</v>
      </c>
      <c r="Y2" s="65" t="s">
        <v>2</v>
      </c>
      <c r="Z2" s="140" t="s">
        <v>126</v>
      </c>
      <c r="AA2" s="140" t="str">
        <f>AH2</f>
        <v>The principal works with the staff and community to build a shared mission, and vision of high expectations that ensures all students are on the path to college and career readiness, and holds staff accountable for results</v>
      </c>
      <c r="AC2" s="140" t="str">
        <f>AJ2</f>
        <v>Coordinates efforts to create and implement a vision for the school and defines desired results and goals that align with the overall school vision and lead to student improvement for all learners</v>
      </c>
      <c r="AF2" s="140" t="s">
        <v>13</v>
      </c>
      <c r="AG2" s="140" t="s">
        <v>126</v>
      </c>
      <c r="AH2" s="140" t="s">
        <v>127</v>
      </c>
      <c r="AI2" s="65" t="s">
        <v>2</v>
      </c>
      <c r="AJ2" s="140" t="s">
        <v>128</v>
      </c>
      <c r="AK2" s="65" t="s">
        <v>48</v>
      </c>
      <c r="AL2" s="65" t="str">
        <f>CONCATENATE(AI2,".",AK2)</f>
        <v>I.A</v>
      </c>
      <c r="AM2" s="140" t="s">
        <v>132</v>
      </c>
      <c r="AN2" s="65">
        <v>1</v>
      </c>
      <c r="AO2" s="65" t="str">
        <f>CONCATENATE(AL2,".",AN2)</f>
        <v>I.A.1</v>
      </c>
      <c r="AP2" s="65"/>
      <c r="AS2" s="140" t="s">
        <v>634</v>
      </c>
      <c r="AT2" s="140" t="str">
        <f>CONCATENATE(AR3,": ",AS2)</f>
        <v>Distinguished: Systems for utilization are present and all members/stakeholders are aware</v>
      </c>
      <c r="AU2" s="140" t="s">
        <v>233</v>
      </c>
      <c r="AV2" s="140" t="s">
        <v>227</v>
      </c>
      <c r="AX2" s="143">
        <v>0</v>
      </c>
      <c r="AZ2" s="143">
        <v>0</v>
      </c>
      <c r="BB2" s="143">
        <v>0.3</v>
      </c>
      <c r="BD2" s="144">
        <v>4</v>
      </c>
      <c r="BF2" s="65"/>
      <c r="BH2" s="64" t="str">
        <f t="shared" ref="BH2:BH10" si="1">IF(BK2="Select PSEL Indicator or Leave Blank","",LEFT(BK2,50))</f>
        <v/>
      </c>
      <c r="BI2" s="158" t="str">
        <f>'Formal Observation 1'!$D$1</f>
        <v>Formal Observation 1</v>
      </c>
      <c r="BJ2" s="145" t="str">
        <f>'Formal Observation 1'!$D$4</f>
        <v>Enter Date Here</v>
      </c>
      <c r="BK2" s="67" t="str">
        <f>'Formal Observation 1'!$B$10</f>
        <v>Select PSEL Indicator or Leave Blank</v>
      </c>
      <c r="BL2" s="64" t="str">
        <f>IF('Formal Observation 1'!$D$10="Select Preset Objective Rating","",'Formal Observation 1'!$D$10)</f>
        <v>Select Preset Objective Rating or Leave Blank</v>
      </c>
      <c r="BM2" s="141" t="str">
        <f t="shared" ref="BM2:BM10" si="2">IF(BH2="","",IF(BJ2="Enter Date Here","",IF(BL2="","",CONCATENATE(BL2," - ",(TEXT(BJ2,"mm/dd/yy"))))))</f>
        <v/>
      </c>
      <c r="BO2" s="64" t="s">
        <v>633</v>
      </c>
      <c r="BQ2" s="64" t="s">
        <v>638</v>
      </c>
      <c r="BS2" s="4" t="str">
        <f t="shared" ref="BS2:BS10" si="3">IF(BV2="Select PSEL Indicator or Leave Blank","",LEFT(BV2,50))</f>
        <v/>
      </c>
      <c r="BT2" s="158" t="str">
        <f>'Informal Observation 1'!$D$1</f>
        <v>Informal Observation 1</v>
      </c>
      <c r="BU2" s="159" t="str">
        <f>'Informal Observation 1'!$D$4</f>
        <v>Enter Date Here</v>
      </c>
      <c r="BV2" s="67" t="str">
        <f>'Informal Observation 1'!$B$12</f>
        <v>Select PSEL Indicator or Leave Blank</v>
      </c>
      <c r="BW2" s="4" t="str">
        <f>IF('Informal Observation 1'!$D$12="Select Informal Observation Indicator Rating","",'Informal Observation 1'!$D$12)</f>
        <v>Select Informal Observation Indicator Rating or Leave Blank</v>
      </c>
      <c r="BX2" s="5" t="str">
        <f t="shared" ref="BX2:BX10" si="4">IF(BS2="","",IF(BU2="Enter Date Here","",IF(BW2="","",CONCATENATE(BW2," - ",(TEXT(BU2,"mm/dd/yy"))))))</f>
        <v/>
      </c>
      <c r="BZ2" s="141" t="s">
        <v>633</v>
      </c>
      <c r="CB2" s="141" t="s">
        <v>638</v>
      </c>
      <c r="CD2" s="141" t="s">
        <v>2</v>
      </c>
      <c r="CE2" s="141">
        <f>COUNTIF('Indicator Selection'!G8:G14,"Yes")</f>
        <v>0</v>
      </c>
      <c r="CG2" s="67" t="s">
        <v>780</v>
      </c>
      <c r="CH2" s="64" t="s">
        <v>778</v>
      </c>
      <c r="CI2" s="141" t="s">
        <v>781</v>
      </c>
      <c r="CJ2" s="64" t="s">
        <v>779</v>
      </c>
      <c r="CL2" s="66" t="str">
        <f>'Indicator Selection'!C8</f>
        <v>PSEL.I.A</v>
      </c>
      <c r="CM2" s="66" t="str">
        <f>CONCATENATE('Indicator Selection'!C8," ",'Indicator Selection'!E8," - ",'Indicator Selection'!G8)</f>
        <v>PSEL.I.A Develop an educational mission for the school to promote the academic success and well-being of each student. - No</v>
      </c>
      <c r="CN2" s="65" t="str">
        <f>IF((ISNUMBER(SEARCH("Yes",CM2))),"Yes",IF((ISNUMBER(SEARCH("No",CM2))),"No"))</f>
        <v>No</v>
      </c>
      <c r="CP2" s="66" t="s">
        <v>617</v>
      </c>
      <c r="CQ2" s="66" t="s">
        <v>822</v>
      </c>
    </row>
    <row r="3" spans="1:95" ht="117" x14ac:dyDescent="0.5">
      <c r="A3" s="65" t="s">
        <v>205</v>
      </c>
      <c r="B3" s="140" t="s">
        <v>16</v>
      </c>
      <c r="C3" s="140" t="str">
        <f>K9</f>
        <v>Effective educational leaders act ethically and according to professional norms to promote each student’s academic success and well-being.</v>
      </c>
      <c r="E3" s="140" t="str">
        <f t="shared" ref="E3:E34" si="5">M2</f>
        <v>Develop an educational mission for the school to promote the academic success and well-being of each student.</v>
      </c>
      <c r="F3" s="39" t="str">
        <f t="shared" ref="F3:F34" si="6">CONCATENATE(P2," - ",M2)</f>
        <v>PSEL.I.A - Develop an educational mission for the school to promote the academic success and well-being of each student.</v>
      </c>
      <c r="H3" s="65" t="str">
        <f t="shared" ref="H3:H66" si="7">P3</f>
        <v>PSEL.I.B</v>
      </c>
      <c r="I3" s="140" t="s">
        <v>13</v>
      </c>
      <c r="J3" s="140" t="s">
        <v>15</v>
      </c>
      <c r="K3" s="140" t="s">
        <v>214</v>
      </c>
      <c r="L3" s="65" t="s">
        <v>2</v>
      </c>
      <c r="M3" s="140" t="s">
        <v>6</v>
      </c>
      <c r="N3" s="65" t="s">
        <v>49</v>
      </c>
      <c r="O3" s="39" t="str">
        <f t="shared" ref="O3:O66" si="8">CONCATENATE(N3,". ",M3)</f>
        <v>B. In collaboration with members of the school and the community and using relevant data, develop and promote a vision for the school on the successful learning and development of each child and on instructional and organizational practices that promote such success.</v>
      </c>
      <c r="P3" s="65" t="str">
        <f t="shared" si="0"/>
        <v>PSEL.I.B</v>
      </c>
      <c r="Q3" s="65" t="s">
        <v>469</v>
      </c>
      <c r="T3" s="35" t="s">
        <v>402</v>
      </c>
      <c r="U3" s="34" t="s">
        <v>15</v>
      </c>
      <c r="V3" s="34" t="s">
        <v>6</v>
      </c>
      <c r="W3" s="34" t="s">
        <v>214</v>
      </c>
      <c r="Y3" s="65" t="s">
        <v>205</v>
      </c>
      <c r="Z3" s="140" t="s">
        <v>136</v>
      </c>
      <c r="AA3" s="140" t="str">
        <f>AH6</f>
        <v>The principal creates and implements systems to ensure a safe, orderly, and productive environment for student and adult learning toward the achievement of school and district improvement priorities</v>
      </c>
      <c r="AC3" s="140" t="str">
        <f>AJ3</f>
        <v xml:space="preserve">Ensures that the school’s identity, vision, mission, drive school decisions    </v>
      </c>
      <c r="AF3" s="140" t="s">
        <v>13</v>
      </c>
      <c r="AG3" s="140" t="s">
        <v>126</v>
      </c>
      <c r="AH3" s="140" t="s">
        <v>127</v>
      </c>
      <c r="AI3" s="65" t="s">
        <v>2</v>
      </c>
      <c r="AJ3" s="140" t="s">
        <v>130</v>
      </c>
      <c r="AK3" s="65" t="s">
        <v>49</v>
      </c>
      <c r="AL3" s="65" t="str">
        <f t="shared" ref="AL3:AL40" si="9">CONCATENATE(AI3,".",AK3)</f>
        <v>I.B</v>
      </c>
      <c r="AM3" s="140" t="s">
        <v>133</v>
      </c>
      <c r="AN3" s="65">
        <v>1</v>
      </c>
      <c r="AO3" s="65" t="str">
        <f t="shared" ref="AO3:AO40" si="10">CONCATENATE(AL3,".",AN3)</f>
        <v>I.B.1</v>
      </c>
      <c r="AP3" s="65"/>
      <c r="AR3" s="140" t="s">
        <v>617</v>
      </c>
      <c r="AS3" s="140" t="s">
        <v>224</v>
      </c>
      <c r="AT3" s="140" t="str">
        <f>CONCATENATE(AR4,": ",AS3)</f>
        <v>Proficient: Consistently applied</v>
      </c>
      <c r="AU3" s="140" t="s">
        <v>234</v>
      </c>
      <c r="AV3" s="140" t="s">
        <v>228</v>
      </c>
      <c r="AX3" s="143">
        <v>0.01</v>
      </c>
      <c r="AZ3" s="143">
        <v>0.01</v>
      </c>
      <c r="BB3" s="143">
        <v>0.31</v>
      </c>
      <c r="BD3" s="144">
        <v>3.99</v>
      </c>
      <c r="BF3" s="65" t="s">
        <v>601</v>
      </c>
      <c r="BH3" s="64" t="str">
        <f t="shared" si="1"/>
        <v/>
      </c>
      <c r="BI3" s="158" t="str">
        <f>'Formal Observation 1'!$D$1</f>
        <v>Formal Observation 1</v>
      </c>
      <c r="BJ3" s="145" t="str">
        <f>'Formal Observation 1'!$D$4</f>
        <v>Enter Date Here</v>
      </c>
      <c r="BK3" s="67" t="str">
        <f>'Formal Observation 1'!$B$13</f>
        <v>Select PSEL Indicator or Leave Blank</v>
      </c>
      <c r="BL3" s="64" t="str">
        <f>IF('Formal Observation 1'!$D$13="Select Preset Objective Rating","",'Formal Observation 1'!$D$13)</f>
        <v>Select Preset Objective Rating or Leave Blank</v>
      </c>
      <c r="BM3" s="141" t="str">
        <f t="shared" si="2"/>
        <v/>
      </c>
      <c r="BO3" s="64" t="str">
        <f>AR3</f>
        <v>Distinguished</v>
      </c>
      <c r="BQ3" s="64" t="str">
        <f>BO3</f>
        <v>Distinguished</v>
      </c>
      <c r="BS3" s="4" t="str">
        <f t="shared" si="3"/>
        <v/>
      </c>
      <c r="BT3" s="158" t="str">
        <f>'Informal Observation 1'!$D$1</f>
        <v>Informal Observation 1</v>
      </c>
      <c r="BU3" s="159" t="str">
        <f>'Informal Observation 1'!$D$4</f>
        <v>Enter Date Here</v>
      </c>
      <c r="BV3" s="67" t="str">
        <f>'Informal Observation 1'!$B13</f>
        <v>Select PSEL Indicator or Leave Blank</v>
      </c>
      <c r="BW3" s="4" t="str">
        <f>IF('Informal Observation 1'!$D13="Select Informal Observation Indicator Rating","",'Informal Observation 1'!$D13)</f>
        <v>Select Informal Observation Indicator Rating or Leave Blank</v>
      </c>
      <c r="BX3" s="5" t="str">
        <f t="shared" si="4"/>
        <v/>
      </c>
      <c r="BZ3" s="141">
        <f>BF2</f>
        <v>0</v>
      </c>
      <c r="CB3" s="141">
        <f>BZ3</f>
        <v>0</v>
      </c>
      <c r="CD3" s="141" t="s">
        <v>205</v>
      </c>
      <c r="CE3" s="141">
        <f>COUNTIF('Indicator Selection'!G20:G25,"Yes")</f>
        <v>0</v>
      </c>
      <c r="CG3" s="67" t="s">
        <v>223</v>
      </c>
      <c r="CH3" s="64" t="s">
        <v>672</v>
      </c>
      <c r="CI3" s="141" t="s">
        <v>221</v>
      </c>
      <c r="CJ3" s="64" t="s">
        <v>617</v>
      </c>
      <c r="CL3" s="66" t="str">
        <f>'Indicator Selection'!C9</f>
        <v>PSEL.I.B</v>
      </c>
      <c r="CM3" s="66" t="str">
        <f>CONCATENATE('Indicator Selection'!C9," ",'Indicator Selection'!E9," - ",'Indicator Selection'!G9)</f>
        <v>PSEL.I.B In collaboration with members of the school and the community and using relevant data, develop and promote a vision for the school on the successful learning and development of each child and on instructional and organizational practices that promote such success. - No</v>
      </c>
      <c r="CN3" s="65" t="str">
        <f t="shared" ref="CN3:CN66" si="11">IF((ISNUMBER(SEARCH("Yes",CM3))),"Yes",IF((ISNUMBER(SEARCH("No",CM3))),"No"))</f>
        <v>No</v>
      </c>
      <c r="CP3" s="66" t="s">
        <v>674</v>
      </c>
      <c r="CQ3" s="66" t="s">
        <v>822</v>
      </c>
    </row>
    <row r="4" spans="1:95" ht="117" x14ac:dyDescent="0.5">
      <c r="A4" s="65" t="s">
        <v>206</v>
      </c>
      <c r="B4" s="140" t="s">
        <v>18</v>
      </c>
      <c r="C4" s="140" t="str">
        <f>K15</f>
        <v>Effective educational leaders strive for equity of educational opportunity and culturally responsive practices to promote each student’s  academic success and well-being.</v>
      </c>
      <c r="E4" s="140" t="str">
        <f t="shared" si="5"/>
        <v>In collaboration with members of the school and the community and using relevant data, develop and promote a vision for the school on the successful learning and development of each child and on instructional and organizational practices that promote such success.</v>
      </c>
      <c r="F4" s="39" t="str">
        <f t="shared" si="6"/>
        <v>PSEL.I.B - In collaboration with members of the school and the community and using relevant data, develop and promote a vision for the school on the successful learning and development of each child and on instructional and organizational practices that promote such success.</v>
      </c>
      <c r="H4" s="65" t="str">
        <f t="shared" si="7"/>
        <v>PSEL.I.C</v>
      </c>
      <c r="I4" s="140" t="s">
        <v>13</v>
      </c>
      <c r="J4" s="140" t="s">
        <v>15</v>
      </c>
      <c r="K4" s="140" t="s">
        <v>214</v>
      </c>
      <c r="L4" s="65" t="s">
        <v>2</v>
      </c>
      <c r="M4" s="140" t="s">
        <v>7</v>
      </c>
      <c r="N4" s="65" t="s">
        <v>50</v>
      </c>
      <c r="O4" s="39" t="str">
        <f t="shared" si="8"/>
        <v>C. Articulate, advocate, and cultivate core values that define the school’s culture and stress the imperative of child-centered education; high expectations and student support; equity, inclusiveness, and social justice; openness, caring, and trust; and continuous improvement.</v>
      </c>
      <c r="P4" s="65" t="str">
        <f t="shared" si="0"/>
        <v>PSEL.I.C</v>
      </c>
      <c r="Q4" s="65" t="s">
        <v>470</v>
      </c>
      <c r="T4" s="35" t="s">
        <v>403</v>
      </c>
      <c r="U4" s="34" t="s">
        <v>15</v>
      </c>
      <c r="V4" s="34" t="s">
        <v>7</v>
      </c>
      <c r="W4" s="34" t="s">
        <v>214</v>
      </c>
      <c r="Y4" s="65" t="s">
        <v>206</v>
      </c>
      <c r="Z4" s="140" t="s">
        <v>145</v>
      </c>
      <c r="AA4" s="140" t="str">
        <f>AH13</f>
        <v>The principal works with the school staff and community to develop a research-based framework for effective teaching and learning that is refined continuously to improve instruction for all students</v>
      </c>
      <c r="AC4" s="140" t="str">
        <f>AJ5</f>
        <v>Conducts difficult but crucial conversations with individuals, teams, and staff based on student performance data in a timely manner for the purpose of enhancing student learning and results.</v>
      </c>
      <c r="AF4" s="140" t="s">
        <v>13</v>
      </c>
      <c r="AG4" s="140" t="s">
        <v>126</v>
      </c>
      <c r="AH4" s="140" t="s">
        <v>127</v>
      </c>
      <c r="AI4" s="65" t="s">
        <v>2</v>
      </c>
      <c r="AJ4" s="140" t="s">
        <v>130</v>
      </c>
      <c r="AK4" s="65" t="s">
        <v>49</v>
      </c>
      <c r="AL4" s="65" t="str">
        <f t="shared" si="9"/>
        <v>I.B</v>
      </c>
      <c r="AM4" s="140" t="s">
        <v>134</v>
      </c>
      <c r="AN4" s="65">
        <v>2</v>
      </c>
      <c r="AO4" s="65" t="str">
        <f t="shared" si="10"/>
        <v>I.B.2</v>
      </c>
      <c r="AP4" s="65"/>
      <c r="AR4" s="140" t="s">
        <v>221</v>
      </c>
      <c r="AS4" s="140" t="s">
        <v>225</v>
      </c>
      <c r="AT4" s="140" t="str">
        <f>CONCATENATE(AR5,": ",AS4)</f>
        <v>Basic: Inconsistently applied</v>
      </c>
      <c r="AU4" s="140" t="s">
        <v>235</v>
      </c>
      <c r="AV4" s="140" t="s">
        <v>229</v>
      </c>
      <c r="AX4" s="143">
        <v>0.02</v>
      </c>
      <c r="AZ4" s="143">
        <v>0.02</v>
      </c>
      <c r="BB4" s="143">
        <v>0.32</v>
      </c>
      <c r="BD4" s="144">
        <v>3.98</v>
      </c>
      <c r="BF4" s="65" t="s">
        <v>602</v>
      </c>
      <c r="BH4" s="64" t="str">
        <f t="shared" si="1"/>
        <v/>
      </c>
      <c r="BI4" s="158" t="str">
        <f>'Formal Observation 1'!$D$1</f>
        <v>Formal Observation 1</v>
      </c>
      <c r="BJ4" s="145" t="str">
        <f>'Formal Observation 1'!$D$4</f>
        <v>Enter Date Here</v>
      </c>
      <c r="BK4" s="67" t="str">
        <f>'Formal Observation 1'!$B$16</f>
        <v>Select PSEL Indicator or Leave Blank</v>
      </c>
      <c r="BL4" s="64" t="str">
        <f>IF('Formal Observation 1'!$D$16="Select Preset Objective Rating","",'Formal Observation 1'!$D$16)</f>
        <v>Select Preset Objective Rating or Leave Blank</v>
      </c>
      <c r="BM4" s="141" t="str">
        <f t="shared" si="2"/>
        <v/>
      </c>
      <c r="BO4" s="64" t="str">
        <f>AR4</f>
        <v>Proficient</v>
      </c>
      <c r="BQ4" s="64" t="str">
        <f>BO4</f>
        <v>Proficient</v>
      </c>
      <c r="BS4" s="4" t="str">
        <f t="shared" si="3"/>
        <v/>
      </c>
      <c r="BT4" s="158" t="str">
        <f>'Informal Observation 1'!$D$1</f>
        <v>Informal Observation 1</v>
      </c>
      <c r="BU4" s="159" t="str">
        <f>'Informal Observation 1'!$D$4</f>
        <v>Enter Date Here</v>
      </c>
      <c r="BV4" s="67" t="str">
        <f>'Informal Observation 1'!$B14</f>
        <v>Select PSEL Indicator or Leave Blank</v>
      </c>
      <c r="BW4" s="4" t="str">
        <f>IF('Informal Observation 1'!$D14="Select Informal Observation Indicator Rating","",'Informal Observation 1'!$D14)</f>
        <v>Select Informal Observation Indicator Rating or Leave Blank</v>
      </c>
      <c r="BX4" s="5" t="str">
        <f t="shared" si="4"/>
        <v/>
      </c>
      <c r="BZ4" s="141" t="str">
        <f>BF3</f>
        <v>Yes</v>
      </c>
      <c r="CB4" s="141" t="str">
        <f>BZ4</f>
        <v>Yes</v>
      </c>
      <c r="CD4" s="141" t="s">
        <v>206</v>
      </c>
      <c r="CE4" s="141">
        <f>COUNTIF('Indicator Selection'!G31:G38,"Yes")</f>
        <v>0</v>
      </c>
      <c r="CG4" s="67"/>
      <c r="CH4" s="64" t="s">
        <v>222</v>
      </c>
      <c r="CI4" s="141"/>
      <c r="CJ4" s="64" t="s">
        <v>674</v>
      </c>
      <c r="CL4" s="66" t="str">
        <f>'Indicator Selection'!C10</f>
        <v>PSEL.I.C</v>
      </c>
      <c r="CM4" s="66" t="str">
        <f>CONCATENATE('Indicator Selection'!C10," ",'Indicator Selection'!E10," - ",'Indicator Selection'!G10)</f>
        <v>PSEL.I.C Articulate, advocate, and cultivate core values that define the school’s culture and stress the imperative of child-centered education; high expectations and student support; equity, inclusiveness, and social justice; openness, caring, and trust; and continuous improvement. - No</v>
      </c>
      <c r="CN4" s="65" t="str">
        <f t="shared" si="11"/>
        <v>No</v>
      </c>
      <c r="CP4" s="66" t="s">
        <v>221</v>
      </c>
      <c r="CQ4" s="66" t="s">
        <v>824</v>
      </c>
    </row>
    <row r="5" spans="1:95" ht="91" x14ac:dyDescent="0.5">
      <c r="A5" s="65" t="s">
        <v>207</v>
      </c>
      <c r="B5" s="140" t="s">
        <v>23</v>
      </c>
      <c r="C5" s="140" t="str">
        <f>K23</f>
        <v>Effective educational leaders develop and support intellectually rigorous and coherent systems of curriculum, instruction, and assessment to promote each student’s academic success and well-being.</v>
      </c>
      <c r="E5" s="140" t="str">
        <f t="shared" si="5"/>
        <v>Articulate, advocate, and cultivate core values that define the school’s culture and stress the imperative of child-centered education; high expectations and student support; equity, inclusiveness, and social justice; openness, caring, and trust; and continuous improvement.</v>
      </c>
      <c r="F5" s="39" t="str">
        <f t="shared" si="6"/>
        <v>PSEL.I.C - Articulate, advocate, and cultivate core values that define the school’s culture and stress the imperative of child-centered education; high expectations and student support; equity, inclusiveness, and social justice; openness, caring, and trust; and continuous improvement.</v>
      </c>
      <c r="H5" s="65" t="str">
        <f t="shared" si="7"/>
        <v>PSEL.I.D</v>
      </c>
      <c r="I5" s="140" t="s">
        <v>13</v>
      </c>
      <c r="J5" s="140" t="s">
        <v>15</v>
      </c>
      <c r="K5" s="140" t="s">
        <v>214</v>
      </c>
      <c r="L5" s="65" t="s">
        <v>2</v>
      </c>
      <c r="M5" s="140" t="s">
        <v>8</v>
      </c>
      <c r="N5" s="65" t="s">
        <v>51</v>
      </c>
      <c r="O5" s="39" t="str">
        <f t="shared" si="8"/>
        <v>D. Strategically develop, implement, and evaluate actions to achieve the vision for the school.</v>
      </c>
      <c r="P5" s="65" t="str">
        <f t="shared" si="0"/>
        <v>PSEL.I.D</v>
      </c>
      <c r="Q5" s="65" t="s">
        <v>469</v>
      </c>
      <c r="T5" s="35" t="s">
        <v>322</v>
      </c>
      <c r="U5" s="34" t="s">
        <v>15</v>
      </c>
      <c r="V5" s="34" t="s">
        <v>8</v>
      </c>
      <c r="W5" s="34" t="s">
        <v>214</v>
      </c>
      <c r="Y5" s="65" t="s">
        <v>207</v>
      </c>
      <c r="Z5" s="140" t="s">
        <v>159</v>
      </c>
      <c r="AA5" s="140" t="str">
        <f>AH25</f>
        <v>The principal creates a collaborative school community where the school, staff, families, and community interact regularly and share ownership for the success of the school</v>
      </c>
      <c r="AC5" s="140" t="str">
        <f>AJ6</f>
        <v>Develops, implements, and monitors the outcomes of the school improvement plan and school wide student achievement data results to improve student achievement</v>
      </c>
      <c r="AF5" s="140" t="s">
        <v>13</v>
      </c>
      <c r="AG5" s="140" t="s">
        <v>126</v>
      </c>
      <c r="AH5" s="140" t="s">
        <v>127</v>
      </c>
      <c r="AI5" s="65" t="s">
        <v>2</v>
      </c>
      <c r="AJ5" s="140" t="s">
        <v>131</v>
      </c>
      <c r="AK5" s="65" t="s">
        <v>50</v>
      </c>
      <c r="AL5" s="65" t="str">
        <f t="shared" si="9"/>
        <v>I.C</v>
      </c>
      <c r="AM5" s="140" t="s">
        <v>135</v>
      </c>
      <c r="AN5" s="65">
        <v>1</v>
      </c>
      <c r="AO5" s="65" t="str">
        <f t="shared" si="10"/>
        <v>I.C.1</v>
      </c>
      <c r="AP5" s="65"/>
      <c r="AR5" s="140" t="s">
        <v>672</v>
      </c>
      <c r="AS5" s="140" t="s">
        <v>226</v>
      </c>
      <c r="AT5" s="140" t="str">
        <f>CONCATENATE(AR6,": ",AS5)</f>
        <v>Unsatisfactory: Not present</v>
      </c>
      <c r="AU5" s="140" t="s">
        <v>236</v>
      </c>
      <c r="AV5" s="140" t="s">
        <v>230</v>
      </c>
      <c r="AX5" s="143">
        <v>0.03</v>
      </c>
      <c r="AZ5" s="143">
        <v>0.03</v>
      </c>
      <c r="BB5" s="143">
        <v>0.33</v>
      </c>
      <c r="BD5" s="144">
        <v>3.97</v>
      </c>
      <c r="BF5" s="65" t="s">
        <v>812</v>
      </c>
      <c r="BH5" s="64" t="str">
        <f t="shared" si="1"/>
        <v/>
      </c>
      <c r="BI5" s="158" t="str">
        <f>'Formal Observation 2'!$D$1</f>
        <v>Formal Observation 2</v>
      </c>
      <c r="BJ5" s="145" t="str">
        <f>'Formal Observation 2'!$D$4</f>
        <v>Enter Date Here</v>
      </c>
      <c r="BK5" s="67" t="str">
        <f>'Formal Observation 2'!$B$10</f>
        <v>Select PSEL Indicator or Leave Blank</v>
      </c>
      <c r="BL5" s="64" t="str">
        <f>IF('Formal Observation 2'!$D$10="Select Preset Objective Rating","",'Formal Observation 2'!$D$10)</f>
        <v>Select Preset Objective Rating or Leave Blank</v>
      </c>
      <c r="BM5" s="141" t="str">
        <f t="shared" si="2"/>
        <v/>
      </c>
      <c r="BO5" s="64" t="str">
        <f>AR5</f>
        <v>Basic</v>
      </c>
      <c r="BQ5" s="64" t="str">
        <f>BO5</f>
        <v>Basic</v>
      </c>
      <c r="BS5" s="4" t="str">
        <f t="shared" si="3"/>
        <v/>
      </c>
      <c r="BT5" s="158" t="str">
        <f>'Informal Observation 2'!D1</f>
        <v>Informal Observation 2</v>
      </c>
      <c r="BU5" s="159" t="str">
        <f>'Informal Observation 2'!D4</f>
        <v>Enter Date Here</v>
      </c>
      <c r="BV5" s="67" t="str">
        <f>'Informal Observation 2'!B12</f>
        <v>Select PSEL Indicator or Leave Blank</v>
      </c>
      <c r="BW5" s="4" t="str">
        <f>IF('Informal Observation 2'!$D$12="Select Informal Observation Indicator Rating","",'Informal Observation 2'!$D$12)</f>
        <v>Select Informal Observation Indicator Rating or Leave Blank</v>
      </c>
      <c r="BX5" s="5" t="str">
        <f t="shared" si="4"/>
        <v/>
      </c>
      <c r="BZ5" s="141" t="str">
        <f>BF4</f>
        <v>No</v>
      </c>
      <c r="CB5" s="141" t="str">
        <f>BZ5</f>
        <v>No</v>
      </c>
      <c r="CD5" s="141" t="s">
        <v>207</v>
      </c>
      <c r="CG5" s="67"/>
      <c r="CI5" s="141"/>
      <c r="CL5" s="66" t="str">
        <f>'Indicator Selection'!C11</f>
        <v>PSEL.I.D</v>
      </c>
      <c r="CM5" s="66" t="str">
        <f>CONCATENATE('Indicator Selection'!C11," ",'Indicator Selection'!E11," - ",'Indicator Selection'!G11)</f>
        <v>PSEL.I.D Strategically develop, implement, and evaluate actions to achieve the vision for the school. - No</v>
      </c>
      <c r="CN5" s="65" t="str">
        <f t="shared" si="11"/>
        <v>No</v>
      </c>
      <c r="CP5" s="66" t="s">
        <v>672</v>
      </c>
      <c r="CQ5" s="66" t="s">
        <v>825</v>
      </c>
    </row>
    <row r="6" spans="1:95" ht="91" x14ac:dyDescent="0.5">
      <c r="A6" s="65" t="s">
        <v>208</v>
      </c>
      <c r="B6" s="140" t="s">
        <v>404</v>
      </c>
      <c r="C6" s="140" t="str">
        <f>K30</f>
        <v>Effective educational leaders cultivate an inclusive, caring, and supportive school community that promotes the academic success and well-being of each student.</v>
      </c>
      <c r="E6" s="140" t="str">
        <f t="shared" si="5"/>
        <v>Strategically develop, implement, and evaluate actions to achieve the vision for the school.</v>
      </c>
      <c r="F6" s="39" t="str">
        <f t="shared" si="6"/>
        <v>PSEL.I.D - Strategically develop, implement, and evaluate actions to achieve the vision for the school.</v>
      </c>
      <c r="H6" s="65" t="str">
        <f t="shared" si="7"/>
        <v>PSEL.I.E</v>
      </c>
      <c r="I6" s="140" t="s">
        <v>13</v>
      </c>
      <c r="J6" s="140" t="s">
        <v>15</v>
      </c>
      <c r="K6" s="140" t="s">
        <v>214</v>
      </c>
      <c r="L6" s="65" t="s">
        <v>2</v>
      </c>
      <c r="M6" s="140" t="s">
        <v>9</v>
      </c>
      <c r="N6" s="65" t="s">
        <v>52</v>
      </c>
      <c r="O6" s="39" t="str">
        <f t="shared" si="8"/>
        <v>E. Review the school’s mission and vision and adjust them to changing expectations and opportunities for the school, and changing needs and situations of students.</v>
      </c>
      <c r="P6" s="65" t="str">
        <f t="shared" si="0"/>
        <v>PSEL.I.E</v>
      </c>
      <c r="Q6" s="65"/>
      <c r="T6" s="35" t="s">
        <v>323</v>
      </c>
      <c r="U6" s="34" t="s">
        <v>15</v>
      </c>
      <c r="V6" s="34" t="s">
        <v>9</v>
      </c>
      <c r="W6" s="34" t="s">
        <v>214</v>
      </c>
      <c r="Y6" s="65" t="s">
        <v>208</v>
      </c>
      <c r="Z6" s="140" t="s">
        <v>166</v>
      </c>
      <c r="AA6" s="140" t="str">
        <f>AH30</f>
        <v>The principal works with the school staff and community to create a positive contest for learning by ensuring equity, fulfilling professional responsibilities with honesty and integrity, and serving as a model for the professional behavior of others</v>
      </c>
      <c r="AC6" s="140" t="str">
        <f>AJ9</f>
        <v>Creates a safe, clean, and orderly learning environment</v>
      </c>
      <c r="AF6" s="140" t="s">
        <v>14</v>
      </c>
      <c r="AG6" s="140" t="s">
        <v>136</v>
      </c>
      <c r="AH6" s="140" t="s">
        <v>137</v>
      </c>
      <c r="AI6" s="65" t="s">
        <v>205</v>
      </c>
      <c r="AJ6" s="140" t="s">
        <v>181</v>
      </c>
      <c r="AK6" s="65" t="s">
        <v>48</v>
      </c>
      <c r="AL6" s="65" t="str">
        <f t="shared" si="9"/>
        <v>II.A</v>
      </c>
      <c r="AM6" s="140" t="s">
        <v>138</v>
      </c>
      <c r="AN6" s="65">
        <v>1</v>
      </c>
      <c r="AO6" s="65" t="str">
        <f t="shared" si="10"/>
        <v>II.A.1</v>
      </c>
      <c r="AP6" s="65"/>
      <c r="AR6" s="140" t="s">
        <v>223</v>
      </c>
      <c r="AS6" s="39" t="s">
        <v>590</v>
      </c>
      <c r="AT6" s="39" t="str">
        <f>CONCATENATE(AR7,": ",AS6)</f>
        <v>: Not Applicable</v>
      </c>
      <c r="AU6" s="39" t="s">
        <v>590</v>
      </c>
      <c r="AV6" s="140" t="s">
        <v>231</v>
      </c>
      <c r="AX6" s="143">
        <v>0.04</v>
      </c>
      <c r="AZ6" s="143">
        <v>0.04</v>
      </c>
      <c r="BB6" s="143">
        <v>0.34</v>
      </c>
      <c r="BD6" s="144">
        <v>3.96</v>
      </c>
      <c r="BH6" s="64" t="str">
        <f t="shared" si="1"/>
        <v/>
      </c>
      <c r="BI6" s="158" t="str">
        <f>'Formal Observation 2'!$D$1</f>
        <v>Formal Observation 2</v>
      </c>
      <c r="BJ6" s="145" t="str">
        <f>'Formal Observation 2'!$D$4</f>
        <v>Enter Date Here</v>
      </c>
      <c r="BK6" s="67" t="str">
        <f>'Formal Observation 2'!$B$13</f>
        <v>Select PSEL Indicator or Leave Blank</v>
      </c>
      <c r="BL6" s="64" t="str">
        <f>IF('Formal Observation 2'!$D$13="Select Preset Objective Rating","",'Formal Observation 2'!$D$13)</f>
        <v>Select Preset Objective Rating or Leave Blank</v>
      </c>
      <c r="BM6" s="141" t="str">
        <f t="shared" si="2"/>
        <v/>
      </c>
      <c r="BO6" s="64" t="str">
        <f>AR6</f>
        <v>Unsatisfactory</v>
      </c>
      <c r="BQ6" s="64" t="str">
        <f>BO6</f>
        <v>Unsatisfactory</v>
      </c>
      <c r="BS6" s="4" t="str">
        <f t="shared" si="3"/>
        <v/>
      </c>
      <c r="BT6" s="158" t="str">
        <f>'Informal Observation 2'!D1</f>
        <v>Informal Observation 2</v>
      </c>
      <c r="BU6" s="159" t="str">
        <f>'Informal Observation 2'!$D4</f>
        <v>Enter Date Here</v>
      </c>
      <c r="BV6" s="67" t="str">
        <f>'Informal Observation 2'!$B13</f>
        <v>Select PSEL Indicator or Leave Blank</v>
      </c>
      <c r="BW6" s="4" t="str">
        <f>IF('Informal Observation 2'!$D$13="Select Informal Observation Indicator Rating","",'Informal Observation 2'!$D$13)</f>
        <v>Select Informal Observation Indicator Rating or Leave Blank</v>
      </c>
      <c r="BX6" s="5" t="str">
        <f t="shared" si="4"/>
        <v/>
      </c>
      <c r="BZ6" s="141" t="str">
        <f>BF5</f>
        <v>N/A</v>
      </c>
      <c r="CB6" s="141" t="str">
        <f>BZ6</f>
        <v>N/A</v>
      </c>
      <c r="CD6" s="141" t="s">
        <v>208</v>
      </c>
      <c r="CG6" s="67"/>
      <c r="CI6" s="141"/>
      <c r="CL6" s="66" t="str">
        <f>'Indicator Selection'!C12</f>
        <v>PSEL.I.E</v>
      </c>
      <c r="CM6" s="66" t="str">
        <f>CONCATENATE('Indicator Selection'!C12," ",'Indicator Selection'!E12," - ",'Indicator Selection'!G12)</f>
        <v>PSEL.I.E Review the school’s mission and vision and adjust them to changing expectations and opportunities for the school, and changing needs and situations of students. - No</v>
      </c>
      <c r="CN6" s="65" t="str">
        <f t="shared" si="11"/>
        <v>No</v>
      </c>
      <c r="CP6" s="66" t="s">
        <v>222</v>
      </c>
      <c r="CQ6" s="66" t="s">
        <v>825</v>
      </c>
    </row>
    <row r="7" spans="1:95" ht="91" x14ac:dyDescent="0.5">
      <c r="A7" s="65" t="s">
        <v>209</v>
      </c>
      <c r="B7" s="140" t="s">
        <v>30</v>
      </c>
      <c r="C7" s="140" t="str">
        <f>K36</f>
        <v>Effective educational leaders develop the professional capacity and practice of school personnel to promote each student’s academic success and well-being.</v>
      </c>
      <c r="E7" s="140" t="str">
        <f t="shared" si="5"/>
        <v>Review the school’s mission and vision and adjust them to changing expectations and opportunities for the school, and changing needs and situations of students.</v>
      </c>
      <c r="F7" s="39" t="str">
        <f t="shared" si="6"/>
        <v>PSEL.I.E - Review the school’s mission and vision and adjust them to changing expectations and opportunities for the school, and changing needs and situations of students.</v>
      </c>
      <c r="H7" s="65" t="str">
        <f t="shared" si="7"/>
        <v>PSEL.I.F</v>
      </c>
      <c r="I7" s="140" t="s">
        <v>13</v>
      </c>
      <c r="J7" s="140" t="s">
        <v>15</v>
      </c>
      <c r="K7" s="140" t="s">
        <v>214</v>
      </c>
      <c r="L7" s="65" t="s">
        <v>2</v>
      </c>
      <c r="M7" s="140" t="s">
        <v>10</v>
      </c>
      <c r="N7" s="65" t="s">
        <v>53</v>
      </c>
      <c r="O7" s="39" t="str">
        <f t="shared" si="8"/>
        <v>F. Develop shared understanding of and commitment to mission, vision, and core values within the school and the community.</v>
      </c>
      <c r="P7" s="65" t="str">
        <f t="shared" si="0"/>
        <v>PSEL.I.F</v>
      </c>
      <c r="Q7" s="65" t="s">
        <v>469</v>
      </c>
      <c r="T7" s="35" t="s">
        <v>324</v>
      </c>
      <c r="U7" s="34" t="s">
        <v>15</v>
      </c>
      <c r="V7" s="34" t="s">
        <v>10</v>
      </c>
      <c r="W7" s="34" t="s">
        <v>214</v>
      </c>
      <c r="Y7" s="65" t="s">
        <v>209</v>
      </c>
      <c r="Z7" s="140" t="s">
        <v>173</v>
      </c>
      <c r="AA7" s="140" t="str">
        <f>AH35</f>
        <v>The principal works with staff and community to build a culture of high expectations and aspirations for every student by setting clear staff and student expectations for positive learning behaviors and by focusing on students' social-emotional learning.</v>
      </c>
      <c r="AC7" s="140" t="str">
        <f>AJ10</f>
        <v>Collaborates with staff to allocate personnel, time, material, and adult learning resources appropriately to achieve the school improvement plan targets</v>
      </c>
      <c r="AF7" s="140" t="s">
        <v>14</v>
      </c>
      <c r="AG7" s="140" t="s">
        <v>136</v>
      </c>
      <c r="AH7" s="140" t="s">
        <v>137</v>
      </c>
      <c r="AI7" s="65" t="s">
        <v>205</v>
      </c>
      <c r="AJ7" s="140" t="s">
        <v>181</v>
      </c>
      <c r="AK7" s="65" t="s">
        <v>48</v>
      </c>
      <c r="AL7" s="65" t="str">
        <f t="shared" si="9"/>
        <v>II.A</v>
      </c>
      <c r="AM7" s="140" t="s">
        <v>139</v>
      </c>
      <c r="AN7" s="65">
        <v>2</v>
      </c>
      <c r="AO7" s="65" t="str">
        <f t="shared" si="10"/>
        <v>II.A.2</v>
      </c>
      <c r="AP7" s="65"/>
      <c r="AR7" s="39"/>
      <c r="AX7" s="143">
        <v>0.05</v>
      </c>
      <c r="AZ7" s="143">
        <v>0.05</v>
      </c>
      <c r="BB7" s="143">
        <v>0.35</v>
      </c>
      <c r="BD7" s="144">
        <v>3.95</v>
      </c>
      <c r="BH7" s="64" t="str">
        <f t="shared" si="1"/>
        <v/>
      </c>
      <c r="BI7" s="158" t="str">
        <f>'Formal Observation 2'!$D$1</f>
        <v>Formal Observation 2</v>
      </c>
      <c r="BJ7" s="145" t="str">
        <f>'Formal Observation 2'!$D$4</f>
        <v>Enter Date Here</v>
      </c>
      <c r="BK7" s="67" t="str">
        <f>'Formal Observation 2'!$B$16</f>
        <v>Select PSEL Indicator or Leave Blank</v>
      </c>
      <c r="BL7" s="64" t="str">
        <f>IF('Formal Observation 2'!$D$16="Select Preset Objective Rating","",'Formal Observation 2'!$D$16)</f>
        <v>Select Preset Objective Rating or Leave Blank</v>
      </c>
      <c r="BM7" s="141" t="str">
        <f t="shared" si="2"/>
        <v/>
      </c>
      <c r="BS7" s="4" t="str">
        <f t="shared" si="3"/>
        <v/>
      </c>
      <c r="BT7" s="158" t="str">
        <f>'Informal Observation 2'!D1</f>
        <v>Informal Observation 2</v>
      </c>
      <c r="BU7" s="159" t="str">
        <f>'Informal Observation 2'!$D$4</f>
        <v>Enter Date Here</v>
      </c>
      <c r="BV7" s="67" t="str">
        <f>'Informal Observation 2'!$B14</f>
        <v>Select PSEL Indicator or Leave Blank</v>
      </c>
      <c r="BW7" s="4" t="str">
        <f>IF('Informal Observation 2'!$D$14="Select Informal Observation Indicator Rating","",'Informal Observation 2'!$D$14)</f>
        <v>Select Informal Observation Indicator Rating or Leave Blank</v>
      </c>
      <c r="BX7" s="5" t="str">
        <f t="shared" si="4"/>
        <v/>
      </c>
      <c r="BZ7" s="141">
        <f>BF6</f>
        <v>0</v>
      </c>
      <c r="CB7" s="141">
        <f>BZ7</f>
        <v>0</v>
      </c>
      <c r="CD7" s="141" t="s">
        <v>209</v>
      </c>
      <c r="CG7" s="67"/>
      <c r="CI7" s="141"/>
      <c r="CL7" s="66" t="str">
        <f>'Indicator Selection'!C13</f>
        <v>PSEL.I.F</v>
      </c>
      <c r="CM7" s="66" t="str">
        <f>CONCATENATE('Indicator Selection'!C13," ",'Indicator Selection'!E13," - ",'Indicator Selection'!G13)</f>
        <v>PSEL.I.F Develop shared understanding of and commitment to mission, vision, and core values within the school and the community. - No</v>
      </c>
      <c r="CN7" s="65" t="str">
        <f t="shared" si="11"/>
        <v>No</v>
      </c>
      <c r="CP7" s="66" t="s">
        <v>223</v>
      </c>
      <c r="CQ7" s="66" t="s">
        <v>823</v>
      </c>
    </row>
    <row r="8" spans="1:95" ht="91" x14ac:dyDescent="0.5">
      <c r="A8" s="65" t="s">
        <v>210</v>
      </c>
      <c r="B8" s="140" t="s">
        <v>33</v>
      </c>
      <c r="C8" s="140" t="str">
        <f>K45</f>
        <v>Effective educational leaders foster a professional community of teachers and other professional staff to promote each student’s academic success and well-being.</v>
      </c>
      <c r="E8" s="140" t="str">
        <f t="shared" si="5"/>
        <v>Develop shared understanding of and commitment to mission, vision, and core values within the school and the community.</v>
      </c>
      <c r="F8" s="39" t="str">
        <f t="shared" si="6"/>
        <v>PSEL.I.F - Develop shared understanding of and commitment to mission, vision, and core values within the school and the community.</v>
      </c>
      <c r="H8" s="65" t="str">
        <f t="shared" si="7"/>
        <v>PSEL.I.G</v>
      </c>
      <c r="I8" s="140" t="s">
        <v>13</v>
      </c>
      <c r="J8" s="140" t="s">
        <v>15</v>
      </c>
      <c r="K8" s="140" t="s">
        <v>214</v>
      </c>
      <c r="L8" s="65" t="s">
        <v>2</v>
      </c>
      <c r="M8" s="140" t="s">
        <v>11</v>
      </c>
      <c r="N8" s="65" t="s">
        <v>54</v>
      </c>
      <c r="O8" s="39" t="str">
        <f t="shared" si="8"/>
        <v>G. Model and pursue the school’s mission, vision, and core values in all aspects of leadership.</v>
      </c>
      <c r="P8" s="65" t="str">
        <f t="shared" si="0"/>
        <v>PSEL.I.G</v>
      </c>
      <c r="Q8" s="65" t="s">
        <v>470</v>
      </c>
      <c r="T8" s="35" t="s">
        <v>325</v>
      </c>
      <c r="U8" s="34" t="s">
        <v>15</v>
      </c>
      <c r="V8" s="34" t="s">
        <v>11</v>
      </c>
      <c r="W8" s="34" t="s">
        <v>214</v>
      </c>
      <c r="AC8" s="140" t="str">
        <f>AJ12</f>
        <v>Employs current technologies</v>
      </c>
      <c r="AF8" s="140" t="s">
        <v>14</v>
      </c>
      <c r="AG8" s="140" t="s">
        <v>136</v>
      </c>
      <c r="AH8" s="140" t="s">
        <v>137</v>
      </c>
      <c r="AI8" s="65" t="s">
        <v>205</v>
      </c>
      <c r="AJ8" s="140" t="s">
        <v>181</v>
      </c>
      <c r="AK8" s="65" t="s">
        <v>48</v>
      </c>
      <c r="AL8" s="65" t="str">
        <f t="shared" si="9"/>
        <v>II.A</v>
      </c>
      <c r="AM8" s="140" t="s">
        <v>140</v>
      </c>
      <c r="AN8" s="65">
        <v>3</v>
      </c>
      <c r="AO8" s="65" t="str">
        <f t="shared" si="10"/>
        <v>II.A.3</v>
      </c>
      <c r="AP8" s="65"/>
      <c r="AX8" s="143">
        <v>0.06</v>
      </c>
      <c r="AZ8" s="143">
        <v>0.06</v>
      </c>
      <c r="BB8" s="143">
        <v>0.36</v>
      </c>
      <c r="BD8" s="144">
        <v>3.94</v>
      </c>
      <c r="BF8" s="64" t="s">
        <v>831</v>
      </c>
      <c r="BH8" s="64" t="str">
        <f t="shared" si="1"/>
        <v/>
      </c>
      <c r="BI8" s="158" t="str">
        <f>'Formal Observation 3'!$D$1</f>
        <v>Formal Observation 3</v>
      </c>
      <c r="BJ8" s="145" t="str">
        <f>'Formal Observation 3'!$D$4</f>
        <v>Enter Date Here</v>
      </c>
      <c r="BK8" s="67" t="str">
        <f>'Formal Observation 3'!$B$10</f>
        <v>Select PSEL Indicator or Leave Blank</v>
      </c>
      <c r="BL8" s="64" t="str">
        <f>IF('Formal Observation 3'!$D$10="Select Preset Objective Rating","",'Formal Observation 3'!$D$10)</f>
        <v>Select Preset Objective Rating or Leave Blank</v>
      </c>
      <c r="BM8" s="141" t="str">
        <f t="shared" si="2"/>
        <v/>
      </c>
      <c r="BS8" s="4" t="str">
        <f t="shared" si="3"/>
        <v/>
      </c>
      <c r="BT8" s="158" t="str">
        <f>'Informal Observation 3'!D1</f>
        <v>Informal Observation 3</v>
      </c>
      <c r="BU8" s="159" t="str">
        <f>'Informal Observation 3'!D4</f>
        <v>Enter Date Here</v>
      </c>
      <c r="BV8" s="67" t="str">
        <f>'Informal Observation 3'!B12</f>
        <v>Select PSEL Indicator or Leave Blank</v>
      </c>
      <c r="BW8" s="4" t="str">
        <f>IF('Informal Observation 3'!$D$12="Select Informal Observation Indicator Rating","",'Informal Observation 3'!$D$12)</f>
        <v>Select Informal Observation Indicator Rating or Leave Blank</v>
      </c>
      <c r="BX8" s="5" t="str">
        <f t="shared" si="4"/>
        <v/>
      </c>
      <c r="CD8" s="141" t="s">
        <v>210</v>
      </c>
      <c r="CG8" s="67"/>
      <c r="CI8" s="141"/>
      <c r="CL8" s="66" t="str">
        <f>'Indicator Selection'!C14</f>
        <v>PSEL.I.G</v>
      </c>
      <c r="CM8" s="66" t="str">
        <f>CONCATENATE('Indicator Selection'!C14," ",'Indicator Selection'!E14," - ",'Indicator Selection'!G14)</f>
        <v>PSEL.I.G Model and pursue the school’s mission, vision, and core values in all aspects of leadership. - No</v>
      </c>
      <c r="CN8" s="65" t="str">
        <f t="shared" si="11"/>
        <v>No</v>
      </c>
    </row>
    <row r="9" spans="1:95" ht="91" x14ac:dyDescent="0.5">
      <c r="A9" s="65" t="s">
        <v>211</v>
      </c>
      <c r="B9" s="140" t="s">
        <v>37</v>
      </c>
      <c r="C9" s="140" t="str">
        <f>K53</f>
        <v>Effective educational leaders engage families and the community in meaningful, reciprocal, and mutually beneficial ways to promote each student’s academic success and well-being.</v>
      </c>
      <c r="E9" s="140" t="str">
        <f t="shared" si="5"/>
        <v>Model and pursue the school’s mission, vision, and core values in all aspects of leadership.</v>
      </c>
      <c r="F9" s="39" t="str">
        <f t="shared" si="6"/>
        <v>PSEL.I.G - Model and pursue the school’s mission, vision, and core values in all aspects of leadership.</v>
      </c>
      <c r="H9" s="65" t="str">
        <f t="shared" si="7"/>
        <v>PSEL.II.A</v>
      </c>
      <c r="I9" s="140" t="s">
        <v>14</v>
      </c>
      <c r="J9" s="140" t="s">
        <v>16</v>
      </c>
      <c r="K9" s="140" t="s">
        <v>12</v>
      </c>
      <c r="L9" s="65" t="s">
        <v>205</v>
      </c>
      <c r="M9" s="140" t="s">
        <v>62</v>
      </c>
      <c r="N9" s="65" t="s">
        <v>48</v>
      </c>
      <c r="O9" s="39" t="str">
        <f t="shared" si="8"/>
        <v>A. Act ethically and professionally in personal conduct, relationships with others, decisionmaking, stewardship of the school’s resources, and all aspects of school leadership.</v>
      </c>
      <c r="P9" s="65" t="str">
        <f t="shared" si="0"/>
        <v>PSEL.II.A</v>
      </c>
      <c r="Q9" s="65" t="s">
        <v>471</v>
      </c>
      <c r="T9" s="35" t="s">
        <v>326</v>
      </c>
      <c r="U9" s="34" t="s">
        <v>16</v>
      </c>
      <c r="V9" s="34" t="s">
        <v>62</v>
      </c>
      <c r="W9" s="34" t="s">
        <v>12</v>
      </c>
      <c r="AC9" s="140" t="str">
        <f>AJ13</f>
        <v>Works with and engages staff in the development and continuous refinement of a shared vision for effective teaching and learning by implementing a standards based curriculum, relevant to student needs and interests, research-based effective practice, academic rigor, and high expectations for student performance in every classroom</v>
      </c>
      <c r="AF9" s="140" t="s">
        <v>14</v>
      </c>
      <c r="AG9" s="140" t="s">
        <v>136</v>
      </c>
      <c r="AH9" s="140" t="s">
        <v>137</v>
      </c>
      <c r="AI9" s="65" t="s">
        <v>205</v>
      </c>
      <c r="AJ9" s="140" t="s">
        <v>182</v>
      </c>
      <c r="AK9" s="65" t="s">
        <v>49</v>
      </c>
      <c r="AL9" s="65" t="str">
        <f t="shared" si="9"/>
        <v>II.B</v>
      </c>
      <c r="AM9" s="140" t="s">
        <v>141</v>
      </c>
      <c r="AN9" s="65">
        <v>1</v>
      </c>
      <c r="AO9" s="65" t="str">
        <f t="shared" si="10"/>
        <v>II.B.1</v>
      </c>
      <c r="AP9" s="65"/>
      <c r="AX9" s="143">
        <v>7.0000000000000007E-2</v>
      </c>
      <c r="AZ9" s="143">
        <v>7.0000000000000007E-2</v>
      </c>
      <c r="BB9" s="143">
        <v>0.37</v>
      </c>
      <c r="BD9" s="144">
        <v>3.93</v>
      </c>
      <c r="BF9" s="64" t="s">
        <v>601</v>
      </c>
      <c r="BH9" s="64" t="str">
        <f t="shared" si="1"/>
        <v/>
      </c>
      <c r="BI9" s="158" t="str">
        <f>'Formal Observation 3'!$D$1</f>
        <v>Formal Observation 3</v>
      </c>
      <c r="BJ9" s="145" t="str">
        <f>'Formal Observation 3'!$D$4</f>
        <v>Enter Date Here</v>
      </c>
      <c r="BK9" s="67" t="str">
        <f>'Formal Observation 3'!$B$13</f>
        <v>Select PSEL Indicator or Leave Blank</v>
      </c>
      <c r="BL9" s="64" t="str">
        <f>IF('Formal Observation 3'!$D$13="Select Preset Objective Rating","",'Formal Observation 3'!$D$13)</f>
        <v>Select Preset Objective Rating or Leave Blank</v>
      </c>
      <c r="BM9" s="141" t="str">
        <f t="shared" si="2"/>
        <v/>
      </c>
      <c r="BO9" s="64" t="str">
        <f>BO3</f>
        <v>Distinguished</v>
      </c>
      <c r="BS9" s="4" t="str">
        <f t="shared" si="3"/>
        <v/>
      </c>
      <c r="BT9" s="158" t="str">
        <f>'Informal Observation 3'!D1</f>
        <v>Informal Observation 3</v>
      </c>
      <c r="BU9" s="159" t="str">
        <f>'Informal Observation 3'!$D4</f>
        <v>Enter Date Here</v>
      </c>
      <c r="BV9" s="67" t="str">
        <f>'Informal Observation 3'!B13</f>
        <v>Select PSEL Indicator or Leave Blank</v>
      </c>
      <c r="BW9" s="4" t="str">
        <f>IF('Informal Observation 3'!$D$13="Select Informal Observation Indicator Rating","",'Informal Observation 3'!$D$13)</f>
        <v>Select Informal Observation Indicator Rating or Leave Blank</v>
      </c>
      <c r="BX9" s="5" t="str">
        <f t="shared" si="4"/>
        <v/>
      </c>
      <c r="CD9" s="141" t="s">
        <v>211</v>
      </c>
      <c r="CG9" s="67"/>
      <c r="CI9" s="141"/>
      <c r="CL9" s="66" t="str">
        <f>'Indicator Selection'!C20</f>
        <v>PSEL.II.A</v>
      </c>
      <c r="CM9" s="66" t="str">
        <f>CONCATENATE('Indicator Selection'!C20," ",'Indicator Selection'!E20," - ",'Indicator Selection'!G20)</f>
        <v>PSEL.II.A Act ethically and professionally in personal conduct, relationships with others, decisionmaking, stewardship of the school’s resources, and all aspects of school leadership. - No</v>
      </c>
      <c r="CN9" s="65" t="str">
        <f t="shared" si="11"/>
        <v>No</v>
      </c>
    </row>
    <row r="10" spans="1:95" ht="91" x14ac:dyDescent="0.5">
      <c r="A10" s="65" t="s">
        <v>212</v>
      </c>
      <c r="B10" s="140" t="s">
        <v>43</v>
      </c>
      <c r="C10" s="140" t="str">
        <f>K63</f>
        <v>Effective educational leaders manage school operations and resources to promote each student’s academic success and well-being.</v>
      </c>
      <c r="E10" s="140" t="str">
        <f t="shared" si="5"/>
        <v>Act ethically and professionally in personal conduct, relationships with others, decisionmaking, stewardship of the school’s resources, and all aspects of school leadership.</v>
      </c>
      <c r="F10" s="39" t="str">
        <f t="shared" si="6"/>
        <v>PSEL.II.A - Act ethically and professionally in personal conduct, relationships with others, decisionmaking, stewardship of the school’s resources, and all aspects of school leadership.</v>
      </c>
      <c r="H10" s="65" t="str">
        <f t="shared" si="7"/>
        <v>PSEL.II.B</v>
      </c>
      <c r="I10" s="140" t="s">
        <v>14</v>
      </c>
      <c r="J10" s="140" t="s">
        <v>16</v>
      </c>
      <c r="K10" s="140" t="s">
        <v>12</v>
      </c>
      <c r="L10" s="65" t="s">
        <v>205</v>
      </c>
      <c r="M10" s="140" t="s">
        <v>63</v>
      </c>
      <c r="N10" s="65" t="s">
        <v>49</v>
      </c>
      <c r="O10" s="39" t="str">
        <f t="shared" si="8"/>
        <v>B. Act according to and promote the professional norms of integrity, fairness, transparency, trust, collaboration, perseverance, learning, and continuous improvement.</v>
      </c>
      <c r="P10" s="65" t="str">
        <f t="shared" si="0"/>
        <v>PSEL.II.B</v>
      </c>
      <c r="Q10" s="65" t="s">
        <v>471</v>
      </c>
      <c r="T10" s="35" t="s">
        <v>327</v>
      </c>
      <c r="U10" s="34" t="s">
        <v>16</v>
      </c>
      <c r="V10" s="34" t="s">
        <v>63</v>
      </c>
      <c r="W10" s="34" t="s">
        <v>12</v>
      </c>
      <c r="AC10" s="140" t="str">
        <f>AJ15</f>
        <v>Creates a continuous improvement cycle that uses multiple forms of data and student work samples to support individual, team, and school wide improvement goals, identify and address areas of improvement and celebrate successes</v>
      </c>
      <c r="AF10" s="140" t="s">
        <v>14</v>
      </c>
      <c r="AG10" s="140" t="s">
        <v>136</v>
      </c>
      <c r="AH10" s="140" t="s">
        <v>137</v>
      </c>
      <c r="AI10" s="65" t="s">
        <v>205</v>
      </c>
      <c r="AJ10" s="140" t="s">
        <v>183</v>
      </c>
      <c r="AK10" s="65" t="s">
        <v>50</v>
      </c>
      <c r="AL10" s="65" t="str">
        <f t="shared" si="9"/>
        <v>II.C</v>
      </c>
      <c r="AM10" s="140" t="s">
        <v>142</v>
      </c>
      <c r="AN10" s="65">
        <v>1</v>
      </c>
      <c r="AO10" s="65" t="str">
        <f t="shared" si="10"/>
        <v>II.C.1</v>
      </c>
      <c r="AP10" s="65"/>
      <c r="AX10" s="143">
        <v>0.08</v>
      </c>
      <c r="AZ10" s="143">
        <v>0.08</v>
      </c>
      <c r="BB10" s="143">
        <v>0.38</v>
      </c>
      <c r="BD10" s="144">
        <v>3.92</v>
      </c>
      <c r="BF10" s="64" t="s">
        <v>602</v>
      </c>
      <c r="BH10" s="64" t="str">
        <f t="shared" si="1"/>
        <v/>
      </c>
      <c r="BI10" s="158" t="str">
        <f>'Formal Observation 3'!$D$1</f>
        <v>Formal Observation 3</v>
      </c>
      <c r="BJ10" s="145" t="str">
        <f>'Formal Observation 3'!$D$4</f>
        <v>Enter Date Here</v>
      </c>
      <c r="BK10" s="67" t="str">
        <f>'Formal Observation 3'!$B$16</f>
        <v>Select PSEL Indicator or Leave Blank</v>
      </c>
      <c r="BL10" s="64" t="str">
        <f>IF('Formal Observation 3'!$D$16="Select Preset Objective Rating","",'Formal Observation 3'!$D$16)</f>
        <v>Select Preset Objective Rating or Leave Blank</v>
      </c>
      <c r="BM10" s="141" t="str">
        <f t="shared" si="2"/>
        <v/>
      </c>
      <c r="BO10" s="64" t="str">
        <f>BO4</f>
        <v>Proficient</v>
      </c>
      <c r="BS10" s="4" t="str">
        <f t="shared" si="3"/>
        <v/>
      </c>
      <c r="BT10" s="158" t="str">
        <f>'Informal Observation 3'!D1</f>
        <v>Informal Observation 3</v>
      </c>
      <c r="BU10" s="159" t="str">
        <f>'Informal Observation 3'!$D$4</f>
        <v>Enter Date Here</v>
      </c>
      <c r="BV10" s="67" t="str">
        <f>'Informal Observation 3'!B14</f>
        <v>Select PSEL Indicator or Leave Blank</v>
      </c>
      <c r="BW10" s="4" t="str">
        <f>IF('Informal Observation 3'!$D$14="Select Informal Observation Indicator Rating","",'Informal Observation 3'!$D$14)</f>
        <v>Select Informal Observation Indicator Rating or Leave Blank</v>
      </c>
      <c r="BX10" s="5" t="str">
        <f t="shared" si="4"/>
        <v/>
      </c>
      <c r="CD10" s="141" t="s">
        <v>212</v>
      </c>
      <c r="CL10" s="66" t="str">
        <f>'Indicator Selection'!C21</f>
        <v>PSEL.II.B</v>
      </c>
      <c r="CM10" s="66" t="str">
        <f>CONCATENATE('Indicator Selection'!C21," ",'Indicator Selection'!E21," - ",'Indicator Selection'!G21)</f>
        <v>PSEL.II.B Act according to and promote the professional norms of integrity, fairness, transparency, trust, collaboration, perseverance, learning, and continuous improvement. - No</v>
      </c>
      <c r="CN10" s="65" t="str">
        <f t="shared" si="11"/>
        <v>No</v>
      </c>
    </row>
    <row r="11" spans="1:95" ht="65" x14ac:dyDescent="0.5">
      <c r="A11" s="65" t="s">
        <v>213</v>
      </c>
      <c r="B11" s="140" t="s">
        <v>60</v>
      </c>
      <c r="C11" s="140" t="str">
        <f>K75</f>
        <v>Effective educational leaders act as agents of continuous improvement to promote each student’s academic success and well-being.</v>
      </c>
      <c r="E11" s="140" t="str">
        <f t="shared" si="5"/>
        <v>Act according to and promote the professional norms of integrity, fairness, transparency, trust, collaboration, perseverance, learning, and continuous improvement.</v>
      </c>
      <c r="F11" s="39" t="str">
        <f t="shared" si="6"/>
        <v>PSEL.II.B - Act according to and promote the professional norms of integrity, fairness, transparency, trust, collaboration, perseverance, learning, and continuous improvement.</v>
      </c>
      <c r="H11" s="65" t="str">
        <f t="shared" si="7"/>
        <v>PSEL.II.C</v>
      </c>
      <c r="I11" s="140" t="s">
        <v>14</v>
      </c>
      <c r="J11" s="140" t="s">
        <v>16</v>
      </c>
      <c r="K11" s="140" t="s">
        <v>12</v>
      </c>
      <c r="L11" s="65" t="s">
        <v>205</v>
      </c>
      <c r="M11" s="140" t="s">
        <v>64</v>
      </c>
      <c r="N11" s="65" t="s">
        <v>50</v>
      </c>
      <c r="O11" s="39" t="str">
        <f t="shared" si="8"/>
        <v>C. Place children at the center of education and accept responsibility for each student’s academic success and well-being.</v>
      </c>
      <c r="P11" s="65" t="str">
        <f t="shared" si="0"/>
        <v>PSEL.II.C</v>
      </c>
      <c r="Q11" s="65"/>
      <c r="T11" s="35" t="s">
        <v>328</v>
      </c>
      <c r="U11" s="34" t="s">
        <v>16</v>
      </c>
      <c r="V11" s="34" t="s">
        <v>64</v>
      </c>
      <c r="W11" s="34" t="s">
        <v>12</v>
      </c>
      <c r="AC11" s="140" t="str">
        <f>AJ17</f>
        <v>Implements student interventions that differentiate instruction based on student needs</v>
      </c>
      <c r="AF11" s="140" t="s">
        <v>14</v>
      </c>
      <c r="AG11" s="140" t="s">
        <v>136</v>
      </c>
      <c r="AH11" s="140" t="s">
        <v>137</v>
      </c>
      <c r="AI11" s="65" t="s">
        <v>205</v>
      </c>
      <c r="AJ11" s="140" t="s">
        <v>183</v>
      </c>
      <c r="AK11" s="65" t="s">
        <v>50</v>
      </c>
      <c r="AL11" s="65" t="str">
        <f t="shared" si="9"/>
        <v>II.C</v>
      </c>
      <c r="AM11" s="140" t="s">
        <v>143</v>
      </c>
      <c r="AN11" s="65">
        <v>2</v>
      </c>
      <c r="AO11" s="65" t="str">
        <f t="shared" si="10"/>
        <v>II.C.2</v>
      </c>
      <c r="AP11" s="65"/>
      <c r="AX11" s="143">
        <v>0.09</v>
      </c>
      <c r="AZ11" s="143">
        <v>0.09</v>
      </c>
      <c r="BB11" s="143">
        <v>0.39</v>
      </c>
      <c r="BD11" s="144">
        <v>3.91</v>
      </c>
      <c r="BO11" s="64" t="str">
        <f>BO5</f>
        <v>Basic</v>
      </c>
      <c r="CD11" s="141" t="s">
        <v>213</v>
      </c>
      <c r="CL11" s="66" t="str">
        <f>'Indicator Selection'!C22</f>
        <v>PSEL.II.C</v>
      </c>
      <c r="CM11" s="66" t="str">
        <f>CONCATENATE('Indicator Selection'!C22," ",'Indicator Selection'!E22," - ",'Indicator Selection'!G22)</f>
        <v>PSEL.II.C Place children at the center of education and accept responsibility for each student’s academic success and well-being. - No</v>
      </c>
      <c r="CN11" s="65" t="str">
        <f t="shared" si="11"/>
        <v>No</v>
      </c>
    </row>
    <row r="12" spans="1:95" ht="65" x14ac:dyDescent="0.5">
      <c r="E12" s="140" t="str">
        <f t="shared" si="5"/>
        <v>Place children at the center of education and accept responsibility for each student’s academic success and well-being.</v>
      </c>
      <c r="F12" s="39" t="str">
        <f t="shared" si="6"/>
        <v>PSEL.II.C - Place children at the center of education and accept responsibility for each student’s academic success and well-being.</v>
      </c>
      <c r="H12" s="65" t="str">
        <f t="shared" si="7"/>
        <v>PSEL.II.D</v>
      </c>
      <c r="I12" s="140" t="s">
        <v>14</v>
      </c>
      <c r="J12" s="140" t="s">
        <v>16</v>
      </c>
      <c r="K12" s="140" t="s">
        <v>12</v>
      </c>
      <c r="L12" s="65" t="s">
        <v>205</v>
      </c>
      <c r="M12" s="140" t="s">
        <v>65</v>
      </c>
      <c r="N12" s="65" t="s">
        <v>51</v>
      </c>
      <c r="O12" s="39" t="str">
        <f t="shared" si="8"/>
        <v>D. Safeguard and promote the values of democracy, individual freedom and responsibility, equity, social justice, community, and diversity.</v>
      </c>
      <c r="P12" s="65" t="str">
        <f t="shared" si="0"/>
        <v>PSEL.II.D</v>
      </c>
      <c r="Q12" s="65"/>
      <c r="T12" s="35" t="s">
        <v>329</v>
      </c>
      <c r="U12" s="34" t="s">
        <v>16</v>
      </c>
      <c r="V12" s="34" t="s">
        <v>65</v>
      </c>
      <c r="W12" s="34" t="s">
        <v>12</v>
      </c>
      <c r="AC12" s="140" t="str">
        <f>AJ18</f>
        <v>Selects and retains teachers with the expertise to deliver instruction that maximizes student learning</v>
      </c>
      <c r="AF12" s="140" t="s">
        <v>14</v>
      </c>
      <c r="AG12" s="140" t="s">
        <v>136</v>
      </c>
      <c r="AH12" s="140" t="s">
        <v>137</v>
      </c>
      <c r="AI12" s="65" t="s">
        <v>205</v>
      </c>
      <c r="AJ12" s="140" t="s">
        <v>184</v>
      </c>
      <c r="AK12" s="65" t="s">
        <v>51</v>
      </c>
      <c r="AL12" s="65" t="str">
        <f t="shared" si="9"/>
        <v>II.D</v>
      </c>
      <c r="AM12" s="140" t="s">
        <v>144</v>
      </c>
      <c r="AN12" s="65">
        <v>1</v>
      </c>
      <c r="AO12" s="65" t="str">
        <f t="shared" si="10"/>
        <v>II.D.1</v>
      </c>
      <c r="AP12" s="65"/>
      <c r="AX12" s="143">
        <v>0.1</v>
      </c>
      <c r="AZ12" s="143">
        <v>0.1</v>
      </c>
      <c r="BB12" s="143">
        <v>0.4</v>
      </c>
      <c r="BD12" s="144">
        <v>3.9</v>
      </c>
      <c r="BO12" s="64" t="str">
        <f>BO6</f>
        <v>Unsatisfactory</v>
      </c>
      <c r="CL12" s="66" t="str">
        <f>'Indicator Selection'!C23</f>
        <v>PSEL.II.D</v>
      </c>
      <c r="CM12" s="66" t="str">
        <f>CONCATENATE('Indicator Selection'!C23," ",'Indicator Selection'!E23," - ",'Indicator Selection'!G23)</f>
        <v>PSEL.II.D Safeguard and promote the values of democracy, individual freedom and responsibility, equity, social justice, community, and diversity. - No</v>
      </c>
      <c r="CN12" s="65" t="str">
        <f t="shared" si="11"/>
        <v>No</v>
      </c>
    </row>
    <row r="13" spans="1:95" ht="65" x14ac:dyDescent="0.5">
      <c r="C13" s="139" t="s">
        <v>657</v>
      </c>
      <c r="E13" s="140" t="str">
        <f t="shared" si="5"/>
        <v>Safeguard and promote the values of democracy, individual freedom and responsibility, equity, social justice, community, and diversity.</v>
      </c>
      <c r="F13" s="39" t="str">
        <f t="shared" si="6"/>
        <v>PSEL.II.D - Safeguard and promote the values of democracy, individual freedom and responsibility, equity, social justice, community, and diversity.</v>
      </c>
      <c r="H13" s="65" t="str">
        <f t="shared" si="7"/>
        <v>PSEL.II.E</v>
      </c>
      <c r="I13" s="140" t="s">
        <v>14</v>
      </c>
      <c r="J13" s="140" t="s">
        <v>16</v>
      </c>
      <c r="K13" s="140" t="s">
        <v>12</v>
      </c>
      <c r="L13" s="65" t="s">
        <v>205</v>
      </c>
      <c r="M13" s="140" t="s">
        <v>66</v>
      </c>
      <c r="N13" s="65" t="s">
        <v>52</v>
      </c>
      <c r="O13" s="39" t="str">
        <f t="shared" si="8"/>
        <v>E. Lead with interpersonal and communication skill, social-emotional insight, and understanding of all students’ and staff members’ backgrounds and cultures.</v>
      </c>
      <c r="P13" s="65" t="str">
        <f t="shared" si="0"/>
        <v>PSEL.II.E</v>
      </c>
      <c r="Q13" s="65" t="s">
        <v>472</v>
      </c>
      <c r="T13" s="35" t="s">
        <v>330</v>
      </c>
      <c r="U13" s="34" t="s">
        <v>16</v>
      </c>
      <c r="V13" s="34" t="s">
        <v>66</v>
      </c>
      <c r="W13" s="34" t="s">
        <v>12</v>
      </c>
      <c r="AC13" s="140" t="str">
        <f>AJ20</f>
        <v>Evaluates the effectiveness of teaching and holds individual teachers accountable for meeting their goals by conducting frequent formal and informal observations in order to provide timely, written feedback on instruction, preparation and classroom environment as part of the district teacher appraisal system</v>
      </c>
      <c r="AF13" s="140" t="s">
        <v>17</v>
      </c>
      <c r="AG13" s="140" t="s">
        <v>145</v>
      </c>
      <c r="AH13" s="140" t="s">
        <v>146</v>
      </c>
      <c r="AI13" s="65" t="s">
        <v>206</v>
      </c>
      <c r="AJ13" s="140" t="s">
        <v>185</v>
      </c>
      <c r="AK13" s="65" t="s">
        <v>48</v>
      </c>
      <c r="AL13" s="65" t="str">
        <f t="shared" si="9"/>
        <v>III.A</v>
      </c>
      <c r="AM13" s="140" t="s">
        <v>147</v>
      </c>
      <c r="AN13" s="65">
        <v>1</v>
      </c>
      <c r="AO13" s="65" t="str">
        <f t="shared" si="10"/>
        <v>III.A.1</v>
      </c>
      <c r="AP13" s="65"/>
      <c r="AX13" s="143">
        <v>0.11</v>
      </c>
      <c r="AZ13" s="143">
        <v>0.11</v>
      </c>
      <c r="BB13" s="143">
        <v>0.41</v>
      </c>
      <c r="BD13" s="144">
        <v>3.89</v>
      </c>
      <c r="BO13" s="64" t="s">
        <v>812</v>
      </c>
      <c r="CL13" s="66" t="str">
        <f>'Indicator Selection'!C24</f>
        <v>PSEL.II.E</v>
      </c>
      <c r="CM13" s="66" t="str">
        <f>CONCATENATE('Indicator Selection'!C24," ",'Indicator Selection'!E24," - ",'Indicator Selection'!G24)</f>
        <v>PSEL.II.E Lead with interpersonal and communication skill, social-emotional insight, and understanding of all students’ and staff members’ backgrounds and cultures. - No</v>
      </c>
      <c r="CN13" s="65" t="str">
        <f t="shared" si="11"/>
        <v>No</v>
      </c>
    </row>
    <row r="14" spans="1:95" ht="52" x14ac:dyDescent="0.5">
      <c r="E14" s="140" t="str">
        <f t="shared" si="5"/>
        <v>Lead with interpersonal and communication skill, social-emotional insight, and understanding of all students’ and staff members’ backgrounds and cultures.</v>
      </c>
      <c r="F14" s="39" t="str">
        <f t="shared" si="6"/>
        <v>PSEL.II.E - Lead with interpersonal and communication skill, social-emotional insight, and understanding of all students’ and staff members’ backgrounds and cultures.</v>
      </c>
      <c r="H14" s="65" t="str">
        <f t="shared" si="7"/>
        <v>PSEL.II.F</v>
      </c>
      <c r="I14" s="140" t="s">
        <v>14</v>
      </c>
      <c r="J14" s="140" t="s">
        <v>16</v>
      </c>
      <c r="K14" s="140" t="s">
        <v>12</v>
      </c>
      <c r="L14" s="65" t="s">
        <v>205</v>
      </c>
      <c r="M14" s="140" t="s">
        <v>67</v>
      </c>
      <c r="N14" s="65" t="s">
        <v>53</v>
      </c>
      <c r="O14" s="39" t="str">
        <f t="shared" si="8"/>
        <v>F. Provide moral direction for the school and promote ethical and professional behavior among faculty and staff.</v>
      </c>
      <c r="P14" s="65" t="str">
        <f t="shared" si="0"/>
        <v>PSEL.II.F</v>
      </c>
      <c r="Q14" s="65" t="s">
        <v>473</v>
      </c>
      <c r="T14" s="35" t="s">
        <v>331</v>
      </c>
      <c r="U14" s="34" t="s">
        <v>16</v>
      </c>
      <c r="V14" s="34" t="s">
        <v>67</v>
      </c>
      <c r="W14" s="34" t="s">
        <v>12</v>
      </c>
      <c r="AC14" s="140" t="str">
        <f t="shared" ref="AC14:AC20" si="12">AJ22</f>
        <v>Ensures the training, development, and support for high-performing instructional teacher teams to support adult learning and development to advance student learning and performance</v>
      </c>
      <c r="AF14" s="140" t="s">
        <v>17</v>
      </c>
      <c r="AG14" s="140" t="s">
        <v>145</v>
      </c>
      <c r="AH14" s="140" t="s">
        <v>146</v>
      </c>
      <c r="AI14" s="65" t="s">
        <v>206</v>
      </c>
      <c r="AJ14" s="140" t="s">
        <v>185</v>
      </c>
      <c r="AK14" s="65" t="s">
        <v>48</v>
      </c>
      <c r="AL14" s="65" t="str">
        <f t="shared" si="9"/>
        <v>III.A</v>
      </c>
      <c r="AM14" s="140" t="s">
        <v>148</v>
      </c>
      <c r="AN14" s="65">
        <v>2</v>
      </c>
      <c r="AO14" s="65" t="str">
        <f t="shared" si="10"/>
        <v>III.A.2</v>
      </c>
      <c r="AP14" s="65"/>
      <c r="AX14" s="143">
        <v>0.12</v>
      </c>
      <c r="AZ14" s="143">
        <v>0.12</v>
      </c>
      <c r="BB14" s="143">
        <v>0.42</v>
      </c>
      <c r="BD14" s="144">
        <v>3.88</v>
      </c>
      <c r="CL14" s="66" t="str">
        <f>'Indicator Selection'!C25</f>
        <v>PSEL.II.F</v>
      </c>
      <c r="CM14" s="66" t="str">
        <f>CONCATENATE('Indicator Selection'!C25," ",'Indicator Selection'!E25," - ",'Indicator Selection'!G25)</f>
        <v>PSEL.II.F Provide moral direction for the school and promote ethical and professional behavior among faculty and staff. - No</v>
      </c>
      <c r="CN14" s="65" t="str">
        <f t="shared" si="11"/>
        <v>No</v>
      </c>
    </row>
    <row r="15" spans="1:95" ht="52" x14ac:dyDescent="0.5">
      <c r="C15" s="64" t="s">
        <v>671</v>
      </c>
      <c r="E15" s="140" t="str">
        <f t="shared" si="5"/>
        <v>Provide moral direction for the school and promote ethical and professional behavior among faculty and staff.</v>
      </c>
      <c r="F15" s="39" t="str">
        <f t="shared" si="6"/>
        <v>PSEL.II.F - Provide moral direction for the school and promote ethical and professional behavior among faculty and staff.</v>
      </c>
      <c r="H15" s="65" t="str">
        <f t="shared" si="7"/>
        <v>PSEL.III.A</v>
      </c>
      <c r="I15" s="140" t="s">
        <v>17</v>
      </c>
      <c r="J15" s="140" t="s">
        <v>18</v>
      </c>
      <c r="K15" s="140" t="s">
        <v>20</v>
      </c>
      <c r="L15" s="65" t="s">
        <v>206</v>
      </c>
      <c r="M15" s="140" t="s">
        <v>68</v>
      </c>
      <c r="N15" s="65" t="s">
        <v>48</v>
      </c>
      <c r="O15" s="39" t="str">
        <f t="shared" si="8"/>
        <v>A. Ensure that each student is treated fairly, respectfully, and with an understanding of each student’s culture and context.</v>
      </c>
      <c r="P15" s="65" t="str">
        <f t="shared" si="0"/>
        <v>PSEL.III.A</v>
      </c>
      <c r="Q15" s="65" t="s">
        <v>473</v>
      </c>
      <c r="T15" s="35" t="s">
        <v>332</v>
      </c>
      <c r="U15" s="34" t="s">
        <v>18</v>
      </c>
      <c r="V15" s="34" t="s">
        <v>68</v>
      </c>
      <c r="W15" s="34" t="s">
        <v>20</v>
      </c>
      <c r="AC15" s="140" t="str">
        <f t="shared" si="12"/>
        <v>Supports the system for providing data-driven professional development and sharing of effective practice by thoughtfully providing and protecting staff time intentionally allocated for this purpose</v>
      </c>
      <c r="AF15" s="140" t="s">
        <v>17</v>
      </c>
      <c r="AG15" s="140" t="s">
        <v>145</v>
      </c>
      <c r="AH15" s="140" t="s">
        <v>146</v>
      </c>
      <c r="AI15" s="65" t="s">
        <v>206</v>
      </c>
      <c r="AJ15" s="140" t="s">
        <v>186</v>
      </c>
      <c r="AK15" s="65" t="s">
        <v>49</v>
      </c>
      <c r="AL15" s="65" t="str">
        <f t="shared" si="9"/>
        <v>III.B</v>
      </c>
      <c r="AM15" s="140" t="s">
        <v>149</v>
      </c>
      <c r="AN15" s="65">
        <v>1</v>
      </c>
      <c r="AO15" s="65" t="str">
        <f t="shared" si="10"/>
        <v>III.B.1</v>
      </c>
      <c r="AP15" s="65"/>
      <c r="AX15" s="143">
        <v>0.13</v>
      </c>
      <c r="AZ15" s="143">
        <v>0.13</v>
      </c>
      <c r="BB15" s="143">
        <v>0.43</v>
      </c>
      <c r="BD15" s="144">
        <v>3.87</v>
      </c>
      <c r="CL15" s="66" t="str">
        <f>'Indicator Selection'!C31</f>
        <v>PSEL.III.A</v>
      </c>
      <c r="CM15" s="66" t="str">
        <f>CONCATENATE('Indicator Selection'!C31," ",'Indicator Selection'!E31," - ",'Indicator Selection'!G31)</f>
        <v>PSEL.III.A Ensure that each student is treated fairly, respectfully, and with an understanding of each student’s culture and context. - No</v>
      </c>
      <c r="CN15" s="65" t="str">
        <f t="shared" si="11"/>
        <v>No</v>
      </c>
    </row>
    <row r="16" spans="1:95" ht="52" x14ac:dyDescent="0.5">
      <c r="C16" s="64" t="s">
        <v>658</v>
      </c>
      <c r="E16" s="140" t="str">
        <f t="shared" si="5"/>
        <v>Ensure that each student is treated fairly, respectfully, and with an understanding of each student’s culture and context.</v>
      </c>
      <c r="F16" s="39" t="str">
        <f t="shared" si="6"/>
        <v>PSEL.III.A - Ensure that each student is treated fairly, respectfully, and with an understanding of each student’s culture and context.</v>
      </c>
      <c r="H16" s="65" t="str">
        <f t="shared" si="7"/>
        <v>PSEL.III.B</v>
      </c>
      <c r="I16" s="140" t="s">
        <v>17</v>
      </c>
      <c r="J16" s="140" t="s">
        <v>18</v>
      </c>
      <c r="K16" s="140" t="s">
        <v>20</v>
      </c>
      <c r="L16" s="65" t="s">
        <v>206</v>
      </c>
      <c r="M16" s="140" t="s">
        <v>69</v>
      </c>
      <c r="N16" s="65" t="s">
        <v>49</v>
      </c>
      <c r="O16" s="39" t="str">
        <f t="shared" si="8"/>
        <v>B. Recognize, respect, and employ each student’s strengths, diversity, and culture as assets for teaching and learning.</v>
      </c>
      <c r="P16" s="65" t="str">
        <f t="shared" si="0"/>
        <v>PSEL.III.B</v>
      </c>
      <c r="Q16" s="65" t="s">
        <v>472</v>
      </c>
      <c r="T16" s="35" t="s">
        <v>333</v>
      </c>
      <c r="U16" s="34" t="s">
        <v>18</v>
      </c>
      <c r="V16" s="34" t="s">
        <v>69</v>
      </c>
      <c r="W16" s="34" t="s">
        <v>20</v>
      </c>
      <c r="AC16" s="140" t="str">
        <f t="shared" si="12"/>
        <v>Advances Instructional Technology within the learning environment</v>
      </c>
      <c r="AF16" s="140" t="s">
        <v>17</v>
      </c>
      <c r="AG16" s="140" t="s">
        <v>145</v>
      </c>
      <c r="AH16" s="140" t="s">
        <v>146</v>
      </c>
      <c r="AI16" s="65" t="s">
        <v>206</v>
      </c>
      <c r="AJ16" s="140" t="s">
        <v>186</v>
      </c>
      <c r="AK16" s="65" t="s">
        <v>49</v>
      </c>
      <c r="AL16" s="65" t="str">
        <f t="shared" si="9"/>
        <v>III.B</v>
      </c>
      <c r="AM16" s="140" t="s">
        <v>150</v>
      </c>
      <c r="AN16" s="65">
        <v>2</v>
      </c>
      <c r="AO16" s="65" t="str">
        <f t="shared" si="10"/>
        <v>III.B.2</v>
      </c>
      <c r="AP16" s="65"/>
      <c r="AX16" s="143">
        <v>0.14000000000000001</v>
      </c>
      <c r="AZ16" s="143">
        <v>0.14000000000000001</v>
      </c>
      <c r="BB16" s="143">
        <v>0.44</v>
      </c>
      <c r="BD16" s="144">
        <v>3.86</v>
      </c>
      <c r="CL16" s="66" t="str">
        <f>'Indicator Selection'!C32</f>
        <v>PSEL.III.B</v>
      </c>
      <c r="CM16" s="66" t="str">
        <f>CONCATENATE('Indicator Selection'!C32," ",'Indicator Selection'!E32," - ",'Indicator Selection'!G32)</f>
        <v>PSEL.III.B Recognize, respect, and employ each student’s strengths, diversity, and culture as assets for teaching and learning. - No</v>
      </c>
      <c r="CN16" s="65" t="str">
        <f t="shared" si="11"/>
        <v>No</v>
      </c>
    </row>
    <row r="17" spans="3:92" ht="78" x14ac:dyDescent="0.5">
      <c r="C17" s="64" t="s">
        <v>659</v>
      </c>
      <c r="E17" s="140" t="str">
        <f t="shared" si="5"/>
        <v>Recognize, respect, and employ each student’s strengths, diversity, and culture as assets for teaching and learning.</v>
      </c>
      <c r="F17" s="39" t="str">
        <f t="shared" si="6"/>
        <v>PSEL.III.B - Recognize, respect, and employ each student’s strengths, diversity, and culture as assets for teaching and learning.</v>
      </c>
      <c r="H17" s="65" t="str">
        <f t="shared" si="7"/>
        <v>PSEL.III.C</v>
      </c>
      <c r="I17" s="140" t="s">
        <v>17</v>
      </c>
      <c r="J17" s="140" t="s">
        <v>18</v>
      </c>
      <c r="K17" s="140" t="s">
        <v>20</v>
      </c>
      <c r="L17" s="65" t="s">
        <v>206</v>
      </c>
      <c r="M17" s="140" t="s">
        <v>70</v>
      </c>
      <c r="N17" s="65" t="s">
        <v>50</v>
      </c>
      <c r="O17" s="39" t="str">
        <f t="shared" si="8"/>
        <v>C. Ensure that each student has equitable access to effective teachers, learning opportunities, academic and social support, and other resources necessary for success.</v>
      </c>
      <c r="P17" s="65" t="str">
        <f t="shared" si="0"/>
        <v>PSEL.III.C</v>
      </c>
      <c r="Q17" s="65"/>
      <c r="T17" s="35" t="s">
        <v>334</v>
      </c>
      <c r="U17" s="34" t="s">
        <v>18</v>
      </c>
      <c r="V17" s="34" t="s">
        <v>70</v>
      </c>
      <c r="W17" s="34" t="s">
        <v>20</v>
      </c>
      <c r="AC17" s="140" t="str">
        <f t="shared" si="12"/>
        <v>Creates, develops and sustains relationships that result in active student engagement in the learning process</v>
      </c>
      <c r="AF17" s="140" t="s">
        <v>17</v>
      </c>
      <c r="AG17" s="140" t="s">
        <v>145</v>
      </c>
      <c r="AH17" s="140" t="s">
        <v>146</v>
      </c>
      <c r="AI17" s="65" t="s">
        <v>206</v>
      </c>
      <c r="AJ17" s="140" t="s">
        <v>187</v>
      </c>
      <c r="AK17" s="65" t="s">
        <v>50</v>
      </c>
      <c r="AL17" s="65" t="str">
        <f t="shared" si="9"/>
        <v>III.C</v>
      </c>
      <c r="AM17" s="140" t="s">
        <v>151</v>
      </c>
      <c r="AN17" s="65">
        <v>1</v>
      </c>
      <c r="AO17" s="65" t="str">
        <f t="shared" si="10"/>
        <v>III.C.1</v>
      </c>
      <c r="AP17" s="65"/>
      <c r="AX17" s="143">
        <v>0.15</v>
      </c>
      <c r="AZ17" s="143">
        <v>0.15</v>
      </c>
      <c r="BB17" s="143">
        <v>0.45</v>
      </c>
      <c r="BD17" s="144">
        <v>3.85</v>
      </c>
      <c r="CL17" s="66" t="str">
        <f>'Indicator Selection'!C33</f>
        <v>PSEL.III.C</v>
      </c>
      <c r="CM17" s="66" t="str">
        <f>CONCATENATE('Indicator Selection'!C33," ",'Indicator Selection'!E33," - ",'Indicator Selection'!G33)</f>
        <v>PSEL.III.C Ensure that each student has equitable access to effective teachers, learning opportunities, academic and social support, and other resources necessary for success. - No</v>
      </c>
      <c r="CN17" s="65" t="str">
        <f t="shared" si="11"/>
        <v>No</v>
      </c>
    </row>
    <row r="18" spans="3:92" ht="52" x14ac:dyDescent="0.5">
      <c r="C18" s="64" t="s">
        <v>660</v>
      </c>
      <c r="E18" s="140" t="str">
        <f t="shared" si="5"/>
        <v>Ensure that each student has equitable access to effective teachers, learning opportunities, academic and social support, and other resources necessary for success.</v>
      </c>
      <c r="F18" s="39" t="str">
        <f t="shared" si="6"/>
        <v>PSEL.III.C - Ensure that each student has equitable access to effective teachers, learning opportunities, academic and social support, and other resources necessary for success.</v>
      </c>
      <c r="H18" s="65" t="str">
        <f t="shared" si="7"/>
        <v>PSEL.III.D</v>
      </c>
      <c r="I18" s="140" t="s">
        <v>17</v>
      </c>
      <c r="J18" s="140" t="s">
        <v>18</v>
      </c>
      <c r="K18" s="140" t="s">
        <v>20</v>
      </c>
      <c r="L18" s="65" t="s">
        <v>206</v>
      </c>
      <c r="M18" s="140" t="s">
        <v>71</v>
      </c>
      <c r="N18" s="65" t="s">
        <v>51</v>
      </c>
      <c r="O18" s="39" t="str">
        <f t="shared" si="8"/>
        <v>D. Develop student policies and address student misconduct in a positive, fair, and unbiased manner.</v>
      </c>
      <c r="P18" s="65" t="str">
        <f t="shared" si="0"/>
        <v>PSEL.III.D</v>
      </c>
      <c r="Q18" s="65" t="s">
        <v>474</v>
      </c>
      <c r="T18" s="35" t="s">
        <v>335</v>
      </c>
      <c r="U18" s="34" t="s">
        <v>18</v>
      </c>
      <c r="V18" s="34" t="s">
        <v>71</v>
      </c>
      <c r="W18" s="34" t="s">
        <v>20</v>
      </c>
      <c r="AC18" s="140" t="str">
        <f t="shared" si="12"/>
        <v>Utilizes meaningful feedback of students, staff, families, and community in the evaluation of school programs and policies</v>
      </c>
      <c r="AF18" s="140" t="s">
        <v>17</v>
      </c>
      <c r="AG18" s="140" t="s">
        <v>145</v>
      </c>
      <c r="AH18" s="140" t="s">
        <v>146</v>
      </c>
      <c r="AI18" s="65" t="s">
        <v>206</v>
      </c>
      <c r="AJ18" s="140" t="s">
        <v>188</v>
      </c>
      <c r="AK18" s="65" t="s">
        <v>51</v>
      </c>
      <c r="AL18" s="65" t="str">
        <f t="shared" si="9"/>
        <v>III.D</v>
      </c>
      <c r="AM18" s="140" t="s">
        <v>152</v>
      </c>
      <c r="AN18" s="65">
        <v>1</v>
      </c>
      <c r="AO18" s="65" t="str">
        <f t="shared" si="10"/>
        <v>III.D.1</v>
      </c>
      <c r="AP18" s="65"/>
      <c r="AX18" s="143">
        <v>0.16</v>
      </c>
      <c r="AZ18" s="143">
        <v>0.16</v>
      </c>
      <c r="BB18" s="143">
        <v>0.46</v>
      </c>
      <c r="BD18" s="144">
        <v>3.84</v>
      </c>
      <c r="CL18" s="66" t="str">
        <f>'Indicator Selection'!C34</f>
        <v>PSEL.III.D</v>
      </c>
      <c r="CM18" s="66" t="str">
        <f>CONCATENATE('Indicator Selection'!C34," ",'Indicator Selection'!E34," - ",'Indicator Selection'!G34)</f>
        <v>PSEL.III.D Develop student policies and address student misconduct in a positive, fair, and unbiased manner. - No</v>
      </c>
      <c r="CN18" s="65" t="str">
        <f t="shared" si="11"/>
        <v>No</v>
      </c>
    </row>
    <row r="19" spans="3:92" ht="104" x14ac:dyDescent="0.5">
      <c r="E19" s="140" t="str">
        <f t="shared" si="5"/>
        <v>Develop student policies and address student misconduct in a positive, fair, and unbiased manner.</v>
      </c>
      <c r="F19" s="39" t="str">
        <f t="shared" si="6"/>
        <v>PSEL.III.D - Develop student policies and address student misconduct in a positive, fair, and unbiased manner.</v>
      </c>
      <c r="H19" s="65" t="str">
        <f t="shared" si="7"/>
        <v>PSEL.III.E</v>
      </c>
      <c r="I19" s="140" t="s">
        <v>17</v>
      </c>
      <c r="J19" s="140" t="s">
        <v>18</v>
      </c>
      <c r="K19" s="140" t="s">
        <v>20</v>
      </c>
      <c r="L19" s="65" t="s">
        <v>206</v>
      </c>
      <c r="M19" s="140" t="s">
        <v>72</v>
      </c>
      <c r="N19" s="65" t="s">
        <v>52</v>
      </c>
      <c r="O19" s="39" t="str">
        <f t="shared" si="8"/>
        <v>E. Confront and alter institutional biases of student marginalization, deficit-based schooling, and low expectations associated with race, class, culture and language, gender and sexual orientation, and disability or special status.</v>
      </c>
      <c r="P19" s="65" t="str">
        <f t="shared" si="0"/>
        <v>PSEL.III.E</v>
      </c>
      <c r="Q19" s="65"/>
      <c r="T19" s="35" t="s">
        <v>336</v>
      </c>
      <c r="U19" s="34" t="s">
        <v>18</v>
      </c>
      <c r="V19" s="34" t="s">
        <v>72</v>
      </c>
      <c r="W19" s="34" t="s">
        <v>20</v>
      </c>
      <c r="AC19" s="140" t="str">
        <f t="shared" si="12"/>
        <v>Proactively engages families and communities in supporting their child’s learning and the schools learning goals</v>
      </c>
      <c r="AF19" s="140" t="s">
        <v>17</v>
      </c>
      <c r="AG19" s="140" t="s">
        <v>145</v>
      </c>
      <c r="AH19" s="140" t="s">
        <v>146</v>
      </c>
      <c r="AI19" s="65" t="s">
        <v>206</v>
      </c>
      <c r="AJ19" s="140" t="s">
        <v>188</v>
      </c>
      <c r="AK19" s="65" t="s">
        <v>51</v>
      </c>
      <c r="AL19" s="65" t="str">
        <f t="shared" si="9"/>
        <v>III.D</v>
      </c>
      <c r="AM19" s="140" t="s">
        <v>153</v>
      </c>
      <c r="AN19" s="65">
        <v>2</v>
      </c>
      <c r="AO19" s="65" t="str">
        <f t="shared" si="10"/>
        <v>III.D.2</v>
      </c>
      <c r="AP19" s="65"/>
      <c r="AX19" s="143">
        <v>0.17</v>
      </c>
      <c r="AZ19" s="143">
        <v>0.17</v>
      </c>
      <c r="BB19" s="143">
        <v>0.47</v>
      </c>
      <c r="BD19" s="144">
        <v>3.83</v>
      </c>
      <c r="CL19" s="66" t="str">
        <f>'Indicator Selection'!C35</f>
        <v>PSEL.III.E</v>
      </c>
      <c r="CM19" s="66" t="str">
        <f>CONCATENATE('Indicator Selection'!C35," ",'Indicator Selection'!E35," - ",'Indicator Selection'!G35)</f>
        <v>PSEL.III.E Confront and alter institutional biases of student marginalization, deficit-based schooling, and low expectations associated with race, class, culture and language, gender and sexual orientation, and disability or special status. - No</v>
      </c>
      <c r="CN19" s="65" t="str">
        <f t="shared" si="11"/>
        <v>No</v>
      </c>
    </row>
    <row r="20" spans="3:92" ht="52" x14ac:dyDescent="0.5">
      <c r="C20" s="139" t="s">
        <v>665</v>
      </c>
      <c r="E20" s="140" t="str">
        <f t="shared" si="5"/>
        <v>Confront and alter institutional biases of student marginalization, deficit-based schooling, and low expectations associated with race, class, culture and language, gender and sexual orientation, and disability or special status.</v>
      </c>
      <c r="F20" s="39" t="str">
        <f t="shared" si="6"/>
        <v>PSEL.III.E - Confront and alter institutional biases of student marginalization, deficit-based schooling, and low expectations associated with race, class, culture and language, gender and sexual orientation, and disability or special status.</v>
      </c>
      <c r="H20" s="65" t="str">
        <f t="shared" si="7"/>
        <v>PSEL.III.F</v>
      </c>
      <c r="I20" s="140" t="s">
        <v>17</v>
      </c>
      <c r="J20" s="140" t="s">
        <v>18</v>
      </c>
      <c r="K20" s="140" t="s">
        <v>20</v>
      </c>
      <c r="L20" s="65" t="s">
        <v>206</v>
      </c>
      <c r="M20" s="140" t="s">
        <v>73</v>
      </c>
      <c r="N20" s="65" t="s">
        <v>53</v>
      </c>
      <c r="O20" s="39" t="str">
        <f t="shared" si="8"/>
        <v>F. Promote the preparation of students to live productively in and contribute to the diverse cultural contexts of a global society.</v>
      </c>
      <c r="P20" s="65" t="str">
        <f t="shared" si="0"/>
        <v>PSEL.III.F</v>
      </c>
      <c r="Q20" s="65"/>
      <c r="T20" s="35" t="s">
        <v>337</v>
      </c>
      <c r="U20" s="34" t="s">
        <v>18</v>
      </c>
      <c r="V20" s="34" t="s">
        <v>73</v>
      </c>
      <c r="W20" s="34" t="s">
        <v>20</v>
      </c>
      <c r="AC20" s="140" t="str">
        <f t="shared" si="12"/>
        <v>Demonstrates an understanding of the change process and uses leadership and facilitation skills to manage it effectively</v>
      </c>
      <c r="AF20" s="140" t="s">
        <v>17</v>
      </c>
      <c r="AG20" s="140" t="s">
        <v>145</v>
      </c>
      <c r="AH20" s="140" t="s">
        <v>146</v>
      </c>
      <c r="AI20" s="65" t="s">
        <v>206</v>
      </c>
      <c r="AJ20" s="140" t="s">
        <v>189</v>
      </c>
      <c r="AK20" s="65" t="s">
        <v>52</v>
      </c>
      <c r="AL20" s="65" t="str">
        <f t="shared" si="9"/>
        <v>III.E</v>
      </c>
      <c r="AM20" s="140" t="s">
        <v>154</v>
      </c>
      <c r="AN20" s="65">
        <v>1</v>
      </c>
      <c r="AO20" s="65" t="str">
        <f t="shared" si="10"/>
        <v>III.E.1</v>
      </c>
      <c r="AP20" s="65"/>
      <c r="AX20" s="143">
        <v>0.18</v>
      </c>
      <c r="AZ20" s="143">
        <v>0.18</v>
      </c>
      <c r="BB20" s="143">
        <v>0.48</v>
      </c>
      <c r="BD20" s="144">
        <v>3.82</v>
      </c>
      <c r="CL20" s="66" t="str">
        <f>'Indicator Selection'!C36</f>
        <v>PSEL.III.F</v>
      </c>
      <c r="CM20" s="66" t="str">
        <f>CONCATENATE('Indicator Selection'!C36," ",'Indicator Selection'!E36," - ",'Indicator Selection'!G36)</f>
        <v>PSEL.III.F Promote the preparation of students to live productively in and contribute to the diverse cultural contexts of a global society. - No</v>
      </c>
      <c r="CN20" s="65" t="str">
        <f t="shared" si="11"/>
        <v>No</v>
      </c>
    </row>
    <row r="21" spans="3:92" ht="52" x14ac:dyDescent="0.5">
      <c r="E21" s="140" t="str">
        <f t="shared" si="5"/>
        <v>Promote the preparation of students to live productively in and contribute to the diverse cultural contexts of a global society.</v>
      </c>
      <c r="F21" s="39" t="str">
        <f t="shared" si="6"/>
        <v>PSEL.III.F - Promote the preparation of students to live productively in and contribute to the diverse cultural contexts of a global society.</v>
      </c>
      <c r="H21" s="65" t="str">
        <f t="shared" si="7"/>
        <v>PSEL.III.G</v>
      </c>
      <c r="I21" s="140" t="s">
        <v>17</v>
      </c>
      <c r="J21" s="140" t="s">
        <v>18</v>
      </c>
      <c r="K21" s="140" t="s">
        <v>20</v>
      </c>
      <c r="L21" s="65" t="s">
        <v>206</v>
      </c>
      <c r="M21" s="140" t="s">
        <v>74</v>
      </c>
      <c r="N21" s="65" t="s">
        <v>54</v>
      </c>
      <c r="O21" s="39" t="str">
        <f t="shared" si="8"/>
        <v>G. Act with cultural competence and responsiveness in their interactions, decision making, and practice.</v>
      </c>
      <c r="P21" s="65" t="str">
        <f t="shared" si="0"/>
        <v>PSEL.III.G</v>
      </c>
      <c r="Q21" s="65"/>
      <c r="T21" s="35" t="s">
        <v>338</v>
      </c>
      <c r="U21" s="34" t="s">
        <v>18</v>
      </c>
      <c r="V21" s="34" t="s">
        <v>74</v>
      </c>
      <c r="W21" s="34" t="s">
        <v>20</v>
      </c>
      <c r="AC21" s="140" t="str">
        <f>AJ30</f>
        <v>Treats all people fairly, equitably, and with dignity and respect. Protects the rights and confidentiality of students and staff</v>
      </c>
      <c r="AF21" s="140" t="s">
        <v>17</v>
      </c>
      <c r="AG21" s="140" t="s">
        <v>145</v>
      </c>
      <c r="AH21" s="140" t="s">
        <v>146</v>
      </c>
      <c r="AI21" s="65" t="s">
        <v>206</v>
      </c>
      <c r="AJ21" s="140" t="s">
        <v>189</v>
      </c>
      <c r="AK21" s="65" t="s">
        <v>52</v>
      </c>
      <c r="AL21" s="65" t="str">
        <f t="shared" si="9"/>
        <v>III.E</v>
      </c>
      <c r="AM21" s="140" t="s">
        <v>155</v>
      </c>
      <c r="AN21" s="65">
        <v>2</v>
      </c>
      <c r="AO21" s="65" t="str">
        <f t="shared" si="10"/>
        <v>III.E.2</v>
      </c>
      <c r="AP21" s="65"/>
      <c r="AX21" s="143">
        <v>0.19</v>
      </c>
      <c r="AZ21" s="143">
        <v>0.19</v>
      </c>
      <c r="BB21" s="143">
        <v>0.49</v>
      </c>
      <c r="BD21" s="144">
        <v>3.81</v>
      </c>
      <c r="CL21" s="66" t="str">
        <f>'Indicator Selection'!C37</f>
        <v>PSEL.III.G</v>
      </c>
      <c r="CM21" s="66" t="str">
        <f>CONCATENATE('Indicator Selection'!C37," ",'Indicator Selection'!E37," - ",'Indicator Selection'!G37)</f>
        <v>PSEL.III.G Act with cultural competence and responsiveness in their interactions, decision making, and practice. - No</v>
      </c>
      <c r="CN21" s="65" t="str">
        <f t="shared" si="11"/>
        <v>No</v>
      </c>
    </row>
    <row r="22" spans="3:92" ht="39" x14ac:dyDescent="0.5">
      <c r="C22" s="64" t="s">
        <v>670</v>
      </c>
      <c r="E22" s="140" t="str">
        <f t="shared" si="5"/>
        <v>Act with cultural competence and responsiveness in their interactions, decision making, and practice.</v>
      </c>
      <c r="F22" s="39" t="str">
        <f t="shared" si="6"/>
        <v>PSEL.III.G - Act with cultural competence and responsiveness in their interactions, decision making, and practice.</v>
      </c>
      <c r="H22" s="65" t="str">
        <f t="shared" si="7"/>
        <v>PSEL.III.H</v>
      </c>
      <c r="I22" s="140" t="s">
        <v>17</v>
      </c>
      <c r="J22" s="140" t="s">
        <v>18</v>
      </c>
      <c r="K22" s="140" t="s">
        <v>20</v>
      </c>
      <c r="L22" s="65" t="s">
        <v>206</v>
      </c>
      <c r="M22" s="140" t="s">
        <v>19</v>
      </c>
      <c r="N22" s="65" t="s">
        <v>55</v>
      </c>
      <c r="O22" s="39" t="str">
        <f t="shared" si="8"/>
        <v>H. Address matters of equity and cultural responsiveness in all aspects of leadership.</v>
      </c>
      <c r="P22" s="65" t="str">
        <f t="shared" si="0"/>
        <v>PSEL.III.H</v>
      </c>
      <c r="Q22" s="65" t="s">
        <v>472</v>
      </c>
      <c r="T22" s="35" t="s">
        <v>339</v>
      </c>
      <c r="U22" s="34" t="s">
        <v>18</v>
      </c>
      <c r="V22" s="34" t="s">
        <v>19</v>
      </c>
      <c r="W22" s="34" t="s">
        <v>20</v>
      </c>
      <c r="AC22" s="140" t="str">
        <f>AJ31</f>
        <v>Demonstrates personal and professional standards and conduct that enhance the image of the school and the educational profession. Protects the rights and confidentiality of students and staff.</v>
      </c>
      <c r="AF22" s="140" t="s">
        <v>17</v>
      </c>
      <c r="AG22" s="140" t="s">
        <v>145</v>
      </c>
      <c r="AH22" s="140" t="s">
        <v>146</v>
      </c>
      <c r="AI22" s="65" t="s">
        <v>206</v>
      </c>
      <c r="AJ22" s="140" t="s">
        <v>190</v>
      </c>
      <c r="AK22" s="65" t="s">
        <v>53</v>
      </c>
      <c r="AL22" s="65" t="str">
        <f t="shared" si="9"/>
        <v>III.F</v>
      </c>
      <c r="AM22" s="140" t="s">
        <v>156</v>
      </c>
      <c r="AN22" s="65">
        <v>1</v>
      </c>
      <c r="AO22" s="65" t="str">
        <f t="shared" si="10"/>
        <v>III.F.1</v>
      </c>
      <c r="AP22" s="65"/>
      <c r="AX22" s="143">
        <v>0.2</v>
      </c>
      <c r="AZ22" s="143">
        <v>0.2</v>
      </c>
      <c r="BB22" s="143">
        <v>0.5</v>
      </c>
      <c r="BD22" s="144">
        <v>3.8</v>
      </c>
      <c r="CL22" s="66" t="str">
        <f>'Indicator Selection'!C38</f>
        <v>PSEL.III.H</v>
      </c>
      <c r="CM22" s="66" t="str">
        <f>CONCATENATE('Indicator Selection'!C38," ",'Indicator Selection'!E38," - ",'Indicator Selection'!G38)</f>
        <v>PSEL.III.H Address matters of equity and cultural responsiveness in all aspects of leadership. - No</v>
      </c>
      <c r="CN22" s="65" t="str">
        <f t="shared" si="11"/>
        <v>No</v>
      </c>
    </row>
    <row r="23" spans="3:92" ht="104" x14ac:dyDescent="0.5">
      <c r="C23" s="64" t="s">
        <v>661</v>
      </c>
      <c r="E23" s="140" t="str">
        <f t="shared" si="5"/>
        <v>Address matters of equity and cultural responsiveness in all aspects of leadership.</v>
      </c>
      <c r="F23" s="39" t="str">
        <f t="shared" si="6"/>
        <v>PSEL.III.H - Address matters of equity and cultural responsiveness in all aspects of leadership.</v>
      </c>
      <c r="H23" s="65" t="str">
        <f t="shared" si="7"/>
        <v>PSEL.IV.A</v>
      </c>
      <c r="I23" s="140" t="s">
        <v>21</v>
      </c>
      <c r="J23" s="140" t="s">
        <v>23</v>
      </c>
      <c r="K23" s="140" t="s">
        <v>22</v>
      </c>
      <c r="L23" s="65" t="s">
        <v>207</v>
      </c>
      <c r="M23" s="140" t="s">
        <v>75</v>
      </c>
      <c r="N23" s="65" t="s">
        <v>48</v>
      </c>
      <c r="O23" s="39" t="str">
        <f t="shared" si="8"/>
        <v>A. Implement coherent systems of curriculum, instruction, and assessment that promote the mission, vision, and core values of the school, embody high expectations for student learning, align with academic standards, and are culturally responsive.</v>
      </c>
      <c r="P23" s="65" t="str">
        <f t="shared" si="0"/>
        <v>PSEL.IV.A</v>
      </c>
      <c r="Q23" s="65" t="s">
        <v>475</v>
      </c>
      <c r="T23" s="35" t="s">
        <v>340</v>
      </c>
      <c r="U23" s="34" t="s">
        <v>23</v>
      </c>
      <c r="V23" s="34" t="s">
        <v>75</v>
      </c>
      <c r="W23" s="34" t="s">
        <v>22</v>
      </c>
      <c r="AC23" s="140" t="str">
        <f>AJ32</f>
        <v>Creates and supports a climate that values, accepts and understands diversity in culture and point of view.</v>
      </c>
      <c r="AF23" s="140" t="s">
        <v>17</v>
      </c>
      <c r="AG23" s="140" t="s">
        <v>145</v>
      </c>
      <c r="AH23" s="140" t="s">
        <v>146</v>
      </c>
      <c r="AI23" s="65" t="s">
        <v>206</v>
      </c>
      <c r="AJ23" s="140" t="s">
        <v>216</v>
      </c>
      <c r="AK23" s="65" t="s">
        <v>54</v>
      </c>
      <c r="AL23" s="65" t="str">
        <f t="shared" si="9"/>
        <v>III.G</v>
      </c>
      <c r="AM23" s="140" t="s">
        <v>157</v>
      </c>
      <c r="AN23" s="65">
        <v>1</v>
      </c>
      <c r="AO23" s="65" t="str">
        <f t="shared" si="10"/>
        <v>III.G.1</v>
      </c>
      <c r="AP23" s="65"/>
      <c r="AX23" s="143">
        <v>0.21</v>
      </c>
      <c r="AZ23" s="143">
        <v>0.21</v>
      </c>
      <c r="BD23" s="144">
        <v>3.79</v>
      </c>
      <c r="CL23" s="66" t="str">
        <f>'Indicator Selection'!C44</f>
        <v>PSEL.IV.A</v>
      </c>
      <c r="CM23" s="66" t="str">
        <f>CONCATENATE('Indicator Selection'!C44," ",'Indicator Selection'!E44," - ",'Indicator Selection'!G44)</f>
        <v>PSEL.IV.A Implement coherent systems of curriculum, instruction, and assessment that promote the mission, vision, and core values of the school, embody high expectations for student learning, align with academic standards, and are culturally responsive. - No</v>
      </c>
      <c r="CN23" s="65" t="str">
        <f t="shared" si="11"/>
        <v>No</v>
      </c>
    </row>
    <row r="24" spans="3:92" ht="91" x14ac:dyDescent="0.5">
      <c r="C24" s="64" t="s">
        <v>662</v>
      </c>
      <c r="E24" s="140" t="str">
        <f t="shared" si="5"/>
        <v>Implement coherent systems of curriculum, instruction, and assessment that promote the mission, vision, and core values of the school, embody high expectations for student learning, align with academic standards, and are culturally responsive.</v>
      </c>
      <c r="F24" s="39" t="str">
        <f t="shared" si="6"/>
        <v>PSEL.IV.A - Implement coherent systems of curriculum, instruction, and assessment that promote the mission, vision, and core values of the school, embody high expectations for student learning, align with academic standards, and are culturally responsive.</v>
      </c>
      <c r="H24" s="65" t="str">
        <f t="shared" si="7"/>
        <v>PSEL.IV.B</v>
      </c>
      <c r="I24" s="140" t="s">
        <v>21</v>
      </c>
      <c r="J24" s="140" t="s">
        <v>23</v>
      </c>
      <c r="K24" s="140" t="s">
        <v>22</v>
      </c>
      <c r="L24" s="65" t="s">
        <v>207</v>
      </c>
      <c r="M24" s="140" t="s">
        <v>76</v>
      </c>
      <c r="N24" s="65" t="s">
        <v>49</v>
      </c>
      <c r="O24" s="39" t="str">
        <f t="shared" si="8"/>
        <v>B. Align and focus systems of curriculum, instruction, and assessment within and across grade levels to promote student academic success, love of learning, the identities and habits of learners, and healthy sense of self.</v>
      </c>
      <c r="P24" s="65" t="str">
        <f t="shared" si="0"/>
        <v>PSEL.IV.B</v>
      </c>
      <c r="Q24" s="65" t="s">
        <v>476</v>
      </c>
      <c r="T24" s="35" t="s">
        <v>341</v>
      </c>
      <c r="U24" s="34" t="s">
        <v>23</v>
      </c>
      <c r="V24" s="34" t="s">
        <v>76</v>
      </c>
      <c r="W24" s="34" t="s">
        <v>22</v>
      </c>
      <c r="AC24" s="140" t="str">
        <f>AJ35</f>
        <v>Builds a culture of high aspirations and achievement for every student</v>
      </c>
      <c r="AF24" s="140" t="s">
        <v>17</v>
      </c>
      <c r="AG24" s="140" t="s">
        <v>145</v>
      </c>
      <c r="AH24" s="140" t="s">
        <v>146</v>
      </c>
      <c r="AI24" s="65" t="s">
        <v>206</v>
      </c>
      <c r="AJ24" s="140" t="s">
        <v>191</v>
      </c>
      <c r="AK24" s="65" t="s">
        <v>55</v>
      </c>
      <c r="AL24" s="65" t="str">
        <f t="shared" si="9"/>
        <v>III.H</v>
      </c>
      <c r="AM24" s="140" t="s">
        <v>158</v>
      </c>
      <c r="AN24" s="65">
        <v>1</v>
      </c>
      <c r="AO24" s="65" t="str">
        <f t="shared" si="10"/>
        <v>III.H.1</v>
      </c>
      <c r="AP24" s="65"/>
      <c r="AX24" s="143">
        <v>0.22</v>
      </c>
      <c r="AZ24" s="143">
        <v>0.22</v>
      </c>
      <c r="BD24" s="144">
        <v>3.78000000000001</v>
      </c>
      <c r="CL24" s="66" t="str">
        <f>'Indicator Selection'!C45</f>
        <v>PSEL.IV.B</v>
      </c>
      <c r="CM24" s="66" t="str">
        <f>CONCATENATE('Indicator Selection'!C45," ",'Indicator Selection'!E45," - ",'Indicator Selection'!G45)</f>
        <v>PSEL.IV.B Align and focus systems of curriculum, instruction, and assessment within and across grade levels to promote student academic success, love of learning, the identities and habits of learners, and healthy sense of self. - No</v>
      </c>
      <c r="CN24" s="65" t="str">
        <f t="shared" si="11"/>
        <v>No</v>
      </c>
    </row>
    <row r="25" spans="3:92" ht="65" x14ac:dyDescent="0.5">
      <c r="C25" s="64" t="s">
        <v>663</v>
      </c>
      <c r="E25" s="140" t="str">
        <f t="shared" si="5"/>
        <v>Align and focus systems of curriculum, instruction, and assessment within and across grade levels to promote student academic success, love of learning, the identities and habits of learners, and healthy sense of self.</v>
      </c>
      <c r="F25" s="39" t="str">
        <f t="shared" si="6"/>
        <v>PSEL.IV.B - Align and focus systems of curriculum, instruction, and assessment within and across grade levels to promote student academic success, love of learning, the identities and habits of learners, and healthy sense of self.</v>
      </c>
      <c r="H25" s="65" t="str">
        <f t="shared" si="7"/>
        <v>PSEL.IV.C</v>
      </c>
      <c r="I25" s="140" t="s">
        <v>21</v>
      </c>
      <c r="J25" s="140" t="s">
        <v>23</v>
      </c>
      <c r="K25" s="140" t="s">
        <v>22</v>
      </c>
      <c r="L25" s="65" t="s">
        <v>207</v>
      </c>
      <c r="M25" s="140" t="s">
        <v>77</v>
      </c>
      <c r="N25" s="65" t="s">
        <v>50</v>
      </c>
      <c r="O25" s="39" t="str">
        <f t="shared" si="8"/>
        <v>C. Promote instructional practice that is consistent with knowledge of child learning and development, effective pedagogy, and the needs of each student.</v>
      </c>
      <c r="P25" s="65" t="str">
        <f t="shared" si="0"/>
        <v>PSEL.IV.C</v>
      </c>
      <c r="Q25" s="65" t="s">
        <v>477</v>
      </c>
      <c r="T25" s="35" t="s">
        <v>342</v>
      </c>
      <c r="U25" s="34" t="s">
        <v>23</v>
      </c>
      <c r="V25" s="34" t="s">
        <v>77</v>
      </c>
      <c r="W25" s="34" t="s">
        <v>22</v>
      </c>
      <c r="AC25" s="140" t="str">
        <f>AJ37</f>
        <v>Requires staff and students to demonstrate consistent values and positive behaviors aligned to the school’s vision and mission</v>
      </c>
      <c r="AF25" s="140" t="s">
        <v>21</v>
      </c>
      <c r="AG25" s="140" t="s">
        <v>159</v>
      </c>
      <c r="AH25" s="140" t="s">
        <v>160</v>
      </c>
      <c r="AI25" s="65" t="s">
        <v>207</v>
      </c>
      <c r="AJ25" s="140" t="s">
        <v>192</v>
      </c>
      <c r="AK25" s="65" t="s">
        <v>48</v>
      </c>
      <c r="AL25" s="65" t="str">
        <f t="shared" si="9"/>
        <v>IV.A</v>
      </c>
      <c r="AM25" s="140" t="s">
        <v>161</v>
      </c>
      <c r="AN25" s="65">
        <v>1</v>
      </c>
      <c r="AO25" s="65" t="str">
        <f t="shared" si="10"/>
        <v>IV.A.1</v>
      </c>
      <c r="AP25" s="65"/>
      <c r="AX25" s="143">
        <v>0.23</v>
      </c>
      <c r="AZ25" s="143">
        <v>0.23</v>
      </c>
      <c r="BD25" s="144">
        <v>3.77</v>
      </c>
      <c r="CL25" s="66" t="str">
        <f>'Indicator Selection'!C46</f>
        <v>PSEL.IV.C</v>
      </c>
      <c r="CM25" s="66" t="str">
        <f>CONCATENATE('Indicator Selection'!C46," ",'Indicator Selection'!E46," - ",'Indicator Selection'!G46)</f>
        <v>PSEL.IV.C Promote instructional practice that is consistent with knowledge of child learning and development, effective pedagogy, and the needs of each student. - No</v>
      </c>
      <c r="CN25" s="65" t="str">
        <f t="shared" si="11"/>
        <v>No</v>
      </c>
    </row>
    <row r="26" spans="3:92" ht="78" x14ac:dyDescent="0.5">
      <c r="C26" s="64" t="s">
        <v>664</v>
      </c>
      <c r="E26" s="140" t="str">
        <f t="shared" si="5"/>
        <v>Promote instructional practice that is consistent with knowledge of child learning and development, effective pedagogy, and the needs of each student.</v>
      </c>
      <c r="F26" s="39" t="str">
        <f t="shared" si="6"/>
        <v>PSEL.IV.C - Promote instructional practice that is consistent with knowledge of child learning and development, effective pedagogy, and the needs of each student.</v>
      </c>
      <c r="H26" s="65" t="str">
        <f t="shared" si="7"/>
        <v>PSEL.IV.D</v>
      </c>
      <c r="I26" s="140" t="s">
        <v>21</v>
      </c>
      <c r="J26" s="140" t="s">
        <v>23</v>
      </c>
      <c r="K26" s="140" t="s">
        <v>22</v>
      </c>
      <c r="L26" s="65" t="s">
        <v>207</v>
      </c>
      <c r="M26" s="140" t="s">
        <v>78</v>
      </c>
      <c r="N26" s="65" t="s">
        <v>51</v>
      </c>
      <c r="O26" s="39" t="str">
        <f t="shared" si="8"/>
        <v>D. Ensure instructional practice that is intellectually challenging, authentic to student experiences, recognizes student strengths, and is differentiated and personalized.</v>
      </c>
      <c r="P26" s="65" t="str">
        <f t="shared" si="0"/>
        <v>PSEL.IV.D</v>
      </c>
      <c r="Q26" s="65" t="s">
        <v>478</v>
      </c>
      <c r="T26" s="35" t="s">
        <v>343</v>
      </c>
      <c r="U26" s="34" t="s">
        <v>23</v>
      </c>
      <c r="V26" s="34" t="s">
        <v>78</v>
      </c>
      <c r="W26" s="34" t="s">
        <v>22</v>
      </c>
      <c r="AC26" s="140" t="str">
        <f>AJ39</f>
        <v>Leads a school culture and environment that successfully develops the full range of students’ learning capacities—academic, creative, social-emotional, behavioral and physical</v>
      </c>
      <c r="AF26" s="140" t="s">
        <v>21</v>
      </c>
      <c r="AG26" s="140" t="s">
        <v>159</v>
      </c>
      <c r="AH26" s="140" t="s">
        <v>160</v>
      </c>
      <c r="AI26" s="65" t="s">
        <v>207</v>
      </c>
      <c r="AJ26" s="140" t="s">
        <v>193</v>
      </c>
      <c r="AK26" s="65" t="s">
        <v>49</v>
      </c>
      <c r="AL26" s="65" t="str">
        <f t="shared" si="9"/>
        <v>IV.B</v>
      </c>
      <c r="AM26" s="140" t="s">
        <v>162</v>
      </c>
      <c r="AN26" s="65">
        <v>1</v>
      </c>
      <c r="AO26" s="65" t="str">
        <f t="shared" si="10"/>
        <v>IV.B.1</v>
      </c>
      <c r="AP26" s="65"/>
      <c r="AX26" s="143">
        <v>0.24</v>
      </c>
      <c r="AZ26" s="143">
        <v>0.24</v>
      </c>
      <c r="BD26" s="144">
        <v>3.76000000000001</v>
      </c>
      <c r="CL26" s="66" t="str">
        <f>'Indicator Selection'!C47</f>
        <v>PSEL.IV.D</v>
      </c>
      <c r="CM26" s="66" t="str">
        <f>CONCATENATE('Indicator Selection'!C47," ",'Indicator Selection'!E47," - ",'Indicator Selection'!G47)</f>
        <v>PSEL.IV.D Ensure instructional practice that is intellectually challenging, authentic to student experiences, recognizes student strengths, and is differentiated and personalized. - No</v>
      </c>
      <c r="CN26" s="65" t="str">
        <f t="shared" si="11"/>
        <v>No</v>
      </c>
    </row>
    <row r="27" spans="3:92" ht="39" x14ac:dyDescent="0.5">
      <c r="E27" s="140" t="str">
        <f t="shared" si="5"/>
        <v>Ensure instructional practice that is intellectually challenging, authentic to student experiences, recognizes student strengths, and is differentiated and personalized.</v>
      </c>
      <c r="F27" s="39" t="str">
        <f t="shared" si="6"/>
        <v>PSEL.IV.D - Ensure instructional practice that is intellectually challenging, authentic to student experiences, recognizes student strengths, and is differentiated and personalized.</v>
      </c>
      <c r="H27" s="65" t="str">
        <f t="shared" si="7"/>
        <v>PSEL.IV.E</v>
      </c>
      <c r="I27" s="140" t="s">
        <v>21</v>
      </c>
      <c r="J27" s="140" t="s">
        <v>23</v>
      </c>
      <c r="K27" s="140" t="s">
        <v>22</v>
      </c>
      <c r="L27" s="65" t="s">
        <v>207</v>
      </c>
      <c r="M27" s="140" t="s">
        <v>24</v>
      </c>
      <c r="N27" s="65" t="s">
        <v>52</v>
      </c>
      <c r="O27" s="39" t="str">
        <f t="shared" si="8"/>
        <v>E. Promote the effective use of technology in the service of teaching and learning.</v>
      </c>
      <c r="P27" s="65" t="str">
        <f t="shared" si="0"/>
        <v>PSEL.IV.E</v>
      </c>
      <c r="Q27" s="65"/>
      <c r="T27" s="35" t="s">
        <v>344</v>
      </c>
      <c r="U27" s="34" t="s">
        <v>23</v>
      </c>
      <c r="V27" s="34" t="s">
        <v>24</v>
      </c>
      <c r="W27" s="34" t="s">
        <v>22</v>
      </c>
      <c r="AF27" s="140" t="s">
        <v>21</v>
      </c>
      <c r="AG27" s="140" t="s">
        <v>159</v>
      </c>
      <c r="AH27" s="140" t="s">
        <v>160</v>
      </c>
      <c r="AI27" s="65" t="s">
        <v>207</v>
      </c>
      <c r="AJ27" s="140" t="s">
        <v>194</v>
      </c>
      <c r="AK27" s="65" t="s">
        <v>50</v>
      </c>
      <c r="AL27" s="65" t="str">
        <f t="shared" si="9"/>
        <v>IV.C</v>
      </c>
      <c r="AM27" s="140" t="s">
        <v>163</v>
      </c>
      <c r="AN27" s="65">
        <v>1</v>
      </c>
      <c r="AO27" s="65" t="str">
        <f t="shared" si="10"/>
        <v>IV.C.1</v>
      </c>
      <c r="AP27" s="65"/>
      <c r="AX27" s="143">
        <v>0.25</v>
      </c>
      <c r="AZ27" s="143">
        <v>0.25</v>
      </c>
      <c r="BD27" s="144">
        <v>3.75</v>
      </c>
      <c r="CL27" s="66" t="str">
        <f>'Indicator Selection'!C48</f>
        <v>PSEL.IV.E</v>
      </c>
      <c r="CM27" s="66" t="str">
        <f>CONCATENATE('Indicator Selection'!C48," ",'Indicator Selection'!E48," - ",'Indicator Selection'!G48)</f>
        <v>PSEL.IV.E Promote the effective use of technology in the service of teaching and learning. - No</v>
      </c>
      <c r="CN27" s="65" t="str">
        <f t="shared" si="11"/>
        <v>No</v>
      </c>
    </row>
    <row r="28" spans="3:92" ht="65" x14ac:dyDescent="0.5">
      <c r="C28" s="139" t="s">
        <v>673</v>
      </c>
      <c r="E28" s="140" t="str">
        <f t="shared" si="5"/>
        <v>Promote the effective use of technology in the service of teaching and learning.</v>
      </c>
      <c r="F28" s="39" t="str">
        <f t="shared" si="6"/>
        <v>PSEL.IV.E - Promote the effective use of technology in the service of teaching and learning.</v>
      </c>
      <c r="H28" s="65" t="str">
        <f t="shared" si="7"/>
        <v>PSEL.IV.F</v>
      </c>
      <c r="I28" s="140" t="s">
        <v>21</v>
      </c>
      <c r="J28" s="140" t="s">
        <v>23</v>
      </c>
      <c r="K28" s="140" t="s">
        <v>22</v>
      </c>
      <c r="L28" s="65" t="s">
        <v>207</v>
      </c>
      <c r="M28" s="140" t="s">
        <v>79</v>
      </c>
      <c r="N28" s="65" t="s">
        <v>53</v>
      </c>
      <c r="O28" s="39" t="str">
        <f t="shared" si="8"/>
        <v>F. Employ valid assessments that are consistent with knowledge of child learning and development and technical standards of measurement.</v>
      </c>
      <c r="P28" s="65" t="str">
        <f t="shared" si="0"/>
        <v>PSEL.IV.F</v>
      </c>
      <c r="Q28" s="65" t="s">
        <v>479</v>
      </c>
      <c r="T28" s="35" t="s">
        <v>345</v>
      </c>
      <c r="U28" s="34" t="s">
        <v>23</v>
      </c>
      <c r="V28" s="34" t="s">
        <v>79</v>
      </c>
      <c r="W28" s="34" t="s">
        <v>22</v>
      </c>
      <c r="AF28" s="140" t="s">
        <v>21</v>
      </c>
      <c r="AG28" s="140" t="s">
        <v>159</v>
      </c>
      <c r="AH28" s="140" t="s">
        <v>160</v>
      </c>
      <c r="AI28" s="65" t="s">
        <v>207</v>
      </c>
      <c r="AJ28" s="140" t="s">
        <v>195</v>
      </c>
      <c r="AK28" s="65" t="s">
        <v>51</v>
      </c>
      <c r="AL28" s="65" t="str">
        <f t="shared" si="9"/>
        <v>IV.D</v>
      </c>
      <c r="AM28" s="140" t="s">
        <v>164</v>
      </c>
      <c r="AN28" s="65">
        <v>1</v>
      </c>
      <c r="AO28" s="65" t="str">
        <f t="shared" si="10"/>
        <v>IV.D.1</v>
      </c>
      <c r="AP28" s="65"/>
      <c r="AX28" s="143">
        <v>0.26</v>
      </c>
      <c r="AZ28" s="143">
        <v>0.26</v>
      </c>
      <c r="BD28" s="144">
        <v>3.74000000000001</v>
      </c>
      <c r="CL28" s="66" t="str">
        <f>'Indicator Selection'!C49</f>
        <v>PSEL.IV.F</v>
      </c>
      <c r="CM28" s="66" t="str">
        <f>CONCATENATE('Indicator Selection'!C49," ",'Indicator Selection'!E49," - ",'Indicator Selection'!G49)</f>
        <v>PSEL.IV.F Employ valid assessments that are consistent with knowledge of child learning and development and technical standards of measurement. - No</v>
      </c>
      <c r="CN28" s="65" t="str">
        <f t="shared" si="11"/>
        <v>No</v>
      </c>
    </row>
    <row r="29" spans="3:92" ht="65" x14ac:dyDescent="0.5">
      <c r="E29" s="140" t="str">
        <f t="shared" si="5"/>
        <v>Employ valid assessments that are consistent with knowledge of child learning and development and technical standards of measurement.</v>
      </c>
      <c r="F29" s="39" t="str">
        <f t="shared" si="6"/>
        <v>PSEL.IV.F - Employ valid assessments that are consistent with knowledge of child learning and development and technical standards of measurement.</v>
      </c>
      <c r="H29" s="65" t="str">
        <f t="shared" si="7"/>
        <v>PSEL.IV.G</v>
      </c>
      <c r="I29" s="140" t="s">
        <v>21</v>
      </c>
      <c r="J29" s="140" t="s">
        <v>23</v>
      </c>
      <c r="K29" s="140" t="s">
        <v>22</v>
      </c>
      <c r="L29" s="65" t="s">
        <v>207</v>
      </c>
      <c r="M29" s="140" t="s">
        <v>25</v>
      </c>
      <c r="N29" s="65" t="s">
        <v>54</v>
      </c>
      <c r="O29" s="39" t="str">
        <f t="shared" si="8"/>
        <v>G. Use assessment data appropriately and within technical limitations to monitor student progress and improve instruction.</v>
      </c>
      <c r="P29" s="65" t="str">
        <f t="shared" si="0"/>
        <v>PSEL.IV.G</v>
      </c>
      <c r="Q29" s="65" t="s">
        <v>480</v>
      </c>
      <c r="T29" s="35" t="s">
        <v>346</v>
      </c>
      <c r="U29" s="34" t="s">
        <v>23</v>
      </c>
      <c r="V29" s="34" t="s">
        <v>25</v>
      </c>
      <c r="W29" s="34" t="s">
        <v>22</v>
      </c>
      <c r="AF29" s="140" t="s">
        <v>21</v>
      </c>
      <c r="AG29" s="140" t="s">
        <v>159</v>
      </c>
      <c r="AH29" s="140" t="s">
        <v>160</v>
      </c>
      <c r="AI29" s="65" t="s">
        <v>207</v>
      </c>
      <c r="AJ29" s="140" t="s">
        <v>195</v>
      </c>
      <c r="AK29" s="65" t="s">
        <v>51</v>
      </c>
      <c r="AL29" s="65" t="str">
        <f t="shared" si="9"/>
        <v>IV.D</v>
      </c>
      <c r="AM29" s="140" t="s">
        <v>165</v>
      </c>
      <c r="AN29" s="65">
        <v>2</v>
      </c>
      <c r="AO29" s="65" t="str">
        <f t="shared" si="10"/>
        <v>IV.D.2</v>
      </c>
      <c r="AP29" s="65"/>
      <c r="AX29" s="143">
        <v>0.27</v>
      </c>
      <c r="AZ29" s="143">
        <v>0.27</v>
      </c>
      <c r="BD29" s="144">
        <v>3.7300000000000102</v>
      </c>
      <c r="CL29" s="66" t="str">
        <f>'Indicator Selection'!C50</f>
        <v>PSEL.IV.G</v>
      </c>
      <c r="CM29" s="66" t="str">
        <f>CONCATENATE('Indicator Selection'!C50," ",'Indicator Selection'!E50," - ",'Indicator Selection'!G50)</f>
        <v>PSEL.IV.G Use assessment data appropriately and within technical limitations to monitor student progress and improve instruction. - No</v>
      </c>
      <c r="CN29" s="65" t="str">
        <f t="shared" si="11"/>
        <v>No</v>
      </c>
    </row>
    <row r="30" spans="3:92" ht="65" x14ac:dyDescent="0.5">
      <c r="C30" s="64" t="s">
        <v>674</v>
      </c>
      <c r="E30" s="140" t="str">
        <f t="shared" si="5"/>
        <v>Use assessment data appropriately and within technical limitations to monitor student progress and improve instruction.</v>
      </c>
      <c r="F30" s="39" t="str">
        <f t="shared" si="6"/>
        <v>PSEL.IV.G - Use assessment data appropriately and within technical limitations to monitor student progress and improve instruction.</v>
      </c>
      <c r="H30" s="65" t="str">
        <f t="shared" si="7"/>
        <v>PSEL.V.A</v>
      </c>
      <c r="I30" s="140" t="s">
        <v>26</v>
      </c>
      <c r="J30" s="140" t="s">
        <v>404</v>
      </c>
      <c r="K30" s="140" t="s">
        <v>27</v>
      </c>
      <c r="L30" s="65" t="s">
        <v>208</v>
      </c>
      <c r="M30" s="140" t="s">
        <v>80</v>
      </c>
      <c r="N30" s="65" t="s">
        <v>48</v>
      </c>
      <c r="O30" s="39" t="str">
        <f t="shared" si="8"/>
        <v>A. Build and maintain a safe, caring, and healthy school environment that meets that the academic, social, emotional, and physical needs of each student.</v>
      </c>
      <c r="P30" s="65" t="str">
        <f t="shared" si="0"/>
        <v>PSEL.V.A</v>
      </c>
      <c r="Q30" s="65" t="s">
        <v>481</v>
      </c>
      <c r="T30" s="35" t="s">
        <v>347</v>
      </c>
      <c r="U30" s="34" t="s">
        <v>404</v>
      </c>
      <c r="V30" s="34" t="s">
        <v>80</v>
      </c>
      <c r="W30" s="34" t="s">
        <v>27</v>
      </c>
      <c r="AF30" s="140" t="s">
        <v>26</v>
      </c>
      <c r="AG30" s="140" t="s">
        <v>166</v>
      </c>
      <c r="AH30" s="140" t="s">
        <v>167</v>
      </c>
      <c r="AI30" s="65" t="s">
        <v>208</v>
      </c>
      <c r="AJ30" s="140" t="s">
        <v>196</v>
      </c>
      <c r="AK30" s="65" t="s">
        <v>48</v>
      </c>
      <c r="AL30" s="65" t="str">
        <f t="shared" si="9"/>
        <v>V.A</v>
      </c>
      <c r="AM30" s="140" t="s">
        <v>168</v>
      </c>
      <c r="AN30" s="65">
        <v>1</v>
      </c>
      <c r="AO30" s="65" t="str">
        <f t="shared" si="10"/>
        <v>V.A.1</v>
      </c>
      <c r="AP30" s="65"/>
      <c r="AX30" s="143">
        <v>0.28000000000000003</v>
      </c>
      <c r="AZ30" s="143">
        <v>0.28000000000000003</v>
      </c>
      <c r="BD30" s="144">
        <v>3.72000000000001</v>
      </c>
      <c r="CL30" s="66" t="str">
        <f>'Indicator Selection'!C56</f>
        <v>PSEL.V.A</v>
      </c>
      <c r="CM30" s="66" t="str">
        <f>CONCATENATE('Indicator Selection'!C56," ",'Indicator Selection'!E56," - ",'Indicator Selection'!G56)</f>
        <v>PSEL.V.A Build and maintain a safe, caring, and healthy school environment that meets that the academic, social, emotional, and physical needs of each student. - No</v>
      </c>
      <c r="CN30" s="65" t="str">
        <f t="shared" si="11"/>
        <v>No</v>
      </c>
    </row>
    <row r="31" spans="3:92" ht="91" x14ac:dyDescent="0.5">
      <c r="C31" s="64" t="s">
        <v>221</v>
      </c>
      <c r="E31" s="140" t="str">
        <f t="shared" si="5"/>
        <v>Build and maintain a safe, caring, and healthy school environment that meets that the academic, social, emotional, and physical needs of each student.</v>
      </c>
      <c r="F31" s="39" t="str">
        <f t="shared" si="6"/>
        <v>PSEL.V.A - Build and maintain a safe, caring, and healthy school environment that meets that the academic, social, emotional, and physical needs of each student.</v>
      </c>
      <c r="H31" s="65" t="str">
        <f t="shared" si="7"/>
        <v>PSEL.V.B</v>
      </c>
      <c r="I31" s="140" t="s">
        <v>26</v>
      </c>
      <c r="J31" s="140" t="s">
        <v>404</v>
      </c>
      <c r="K31" s="140" t="s">
        <v>27</v>
      </c>
      <c r="L31" s="65" t="s">
        <v>208</v>
      </c>
      <c r="M31" s="140" t="s">
        <v>81</v>
      </c>
      <c r="N31" s="65" t="s">
        <v>49</v>
      </c>
      <c r="O31" s="39" t="str">
        <f t="shared" si="8"/>
        <v>B. Create and sustain a school environment in which each student is known, accepted and valued, trusted and respected, cared for, and encouraged to be an active and responsible member of the school community.</v>
      </c>
      <c r="P31" s="65" t="str">
        <f t="shared" si="0"/>
        <v>PSEL.V.B</v>
      </c>
      <c r="Q31" s="65" t="s">
        <v>482</v>
      </c>
      <c r="T31" s="35" t="s">
        <v>348</v>
      </c>
      <c r="U31" s="34" t="s">
        <v>404</v>
      </c>
      <c r="V31" s="34" t="s">
        <v>81</v>
      </c>
      <c r="W31" s="34" t="s">
        <v>27</v>
      </c>
      <c r="AF31" s="140" t="s">
        <v>26</v>
      </c>
      <c r="AG31" s="140" t="s">
        <v>166</v>
      </c>
      <c r="AH31" s="140" t="s">
        <v>167</v>
      </c>
      <c r="AI31" s="65" t="s">
        <v>208</v>
      </c>
      <c r="AJ31" s="140" t="s">
        <v>197</v>
      </c>
      <c r="AK31" s="65" t="s">
        <v>49</v>
      </c>
      <c r="AL31" s="65" t="str">
        <f t="shared" si="9"/>
        <v>V.B</v>
      </c>
      <c r="AM31" s="140" t="s">
        <v>169</v>
      </c>
      <c r="AN31" s="65">
        <v>1</v>
      </c>
      <c r="AO31" s="65" t="str">
        <f t="shared" si="10"/>
        <v>V.B.1</v>
      </c>
      <c r="AP31" s="65"/>
      <c r="AX31" s="143">
        <v>0.28999999999999998</v>
      </c>
      <c r="AZ31" s="143">
        <v>0.28999999999999998</v>
      </c>
      <c r="BD31" s="144">
        <v>3.7100000000000102</v>
      </c>
      <c r="CL31" s="66" t="str">
        <f>'Indicator Selection'!C57</f>
        <v>PSEL.V.B</v>
      </c>
      <c r="CM31" s="66" t="str">
        <f>CONCATENATE('Indicator Selection'!C57," ",'Indicator Selection'!E57," - ",'Indicator Selection'!G57)</f>
        <v>PSEL.V.B Create and sustain a school environment in which each student is known, accepted and valued, trusted and respected, cared for, and encouraged to be an active and responsible member of the school community. - No</v>
      </c>
      <c r="CN31" s="65" t="str">
        <f t="shared" si="11"/>
        <v>No</v>
      </c>
    </row>
    <row r="32" spans="3:92" ht="78" x14ac:dyDescent="0.5">
      <c r="C32" s="64" t="s">
        <v>222</v>
      </c>
      <c r="E32" s="140" t="str">
        <f t="shared" si="5"/>
        <v>Create and sustain a school environment in which each student is known, accepted and valued, trusted and respected, cared for, and encouraged to be an active and responsible member of the school community.</v>
      </c>
      <c r="F32" s="39" t="str">
        <f t="shared" si="6"/>
        <v>PSEL.V.B - Create and sustain a school environment in which each student is known, accepted and valued, trusted and respected, cared for, and encouraged to be an active and responsible member of the school community.</v>
      </c>
      <c r="H32" s="65" t="str">
        <f t="shared" si="7"/>
        <v>PSEL.V.C</v>
      </c>
      <c r="I32" s="140" t="s">
        <v>26</v>
      </c>
      <c r="J32" s="140" t="s">
        <v>404</v>
      </c>
      <c r="K32" s="140" t="s">
        <v>27</v>
      </c>
      <c r="L32" s="65" t="s">
        <v>208</v>
      </c>
      <c r="M32" s="140" t="s">
        <v>82</v>
      </c>
      <c r="N32" s="65" t="s">
        <v>50</v>
      </c>
      <c r="O32" s="39" t="str">
        <f t="shared" si="8"/>
        <v>C. Provide coherent systems of academic and social supports, services, extracurricular activities, and accommodations to meet the range of learning needs of each student.</v>
      </c>
      <c r="P32" s="65" t="str">
        <f t="shared" si="0"/>
        <v>PSEL.V.C</v>
      </c>
      <c r="Q32" s="65" t="s">
        <v>483</v>
      </c>
      <c r="T32" s="35" t="s">
        <v>349</v>
      </c>
      <c r="U32" s="34" t="s">
        <v>404</v>
      </c>
      <c r="V32" s="34" t="s">
        <v>82</v>
      </c>
      <c r="W32" s="34" t="s">
        <v>27</v>
      </c>
      <c r="AF32" s="140" t="s">
        <v>26</v>
      </c>
      <c r="AG32" s="140" t="s">
        <v>166</v>
      </c>
      <c r="AH32" s="140" t="s">
        <v>167</v>
      </c>
      <c r="AI32" s="65" t="s">
        <v>208</v>
      </c>
      <c r="AJ32" s="140" t="s">
        <v>198</v>
      </c>
      <c r="AK32" s="65" t="s">
        <v>50</v>
      </c>
      <c r="AL32" s="65" t="str">
        <f t="shared" si="9"/>
        <v>V.C</v>
      </c>
      <c r="AM32" s="140" t="s">
        <v>170</v>
      </c>
      <c r="AN32" s="65">
        <v>1</v>
      </c>
      <c r="AO32" s="65" t="str">
        <f t="shared" si="10"/>
        <v>V.C.1</v>
      </c>
      <c r="AP32" s="65"/>
      <c r="AX32" s="143">
        <v>0.3</v>
      </c>
      <c r="AZ32" s="143">
        <v>0.3</v>
      </c>
      <c r="BD32" s="144">
        <v>3.7000000000000099</v>
      </c>
      <c r="CL32" s="66" t="str">
        <f>'Indicator Selection'!C58</f>
        <v>PSEL.V.C</v>
      </c>
      <c r="CM32" s="66" t="str">
        <f>CONCATENATE('Indicator Selection'!C58," ",'Indicator Selection'!E58," - ",'Indicator Selection'!G58)</f>
        <v>PSEL.V.C Provide coherent systems of academic and social supports, services, extracurricular activities, and accommodations to meet the range of learning needs of each student. - No</v>
      </c>
      <c r="CN32" s="65" t="str">
        <f t="shared" si="11"/>
        <v>No</v>
      </c>
    </row>
    <row r="33" spans="3:92" ht="65" x14ac:dyDescent="0.5">
      <c r="C33" s="64" t="s">
        <v>223</v>
      </c>
      <c r="E33" s="140" t="str">
        <f t="shared" si="5"/>
        <v>Provide coherent systems of academic and social supports, services, extracurricular activities, and accommodations to meet the range of learning needs of each student.</v>
      </c>
      <c r="F33" s="39" t="str">
        <f t="shared" si="6"/>
        <v>PSEL.V.C - Provide coherent systems of academic and social supports, services, extracurricular activities, and accommodations to meet the range of learning needs of each student.</v>
      </c>
      <c r="H33" s="65" t="str">
        <f t="shared" si="7"/>
        <v>PSEL.V.D</v>
      </c>
      <c r="I33" s="140" t="s">
        <v>26</v>
      </c>
      <c r="J33" s="140" t="s">
        <v>404</v>
      </c>
      <c r="K33" s="140" t="s">
        <v>27</v>
      </c>
      <c r="L33" s="65" t="s">
        <v>208</v>
      </c>
      <c r="M33" s="140" t="s">
        <v>83</v>
      </c>
      <c r="N33" s="65" t="s">
        <v>51</v>
      </c>
      <c r="O33" s="39" t="str">
        <f t="shared" si="8"/>
        <v>D. Promote adult-student, student-peer, and school-community relationships that value and support academic learning and positive social and emotional development.</v>
      </c>
      <c r="P33" s="65" t="str">
        <f t="shared" si="0"/>
        <v>PSEL.V.D</v>
      </c>
      <c r="Q33" s="65" t="s">
        <v>482</v>
      </c>
      <c r="T33" s="35" t="s">
        <v>350</v>
      </c>
      <c r="U33" s="34" t="s">
        <v>404</v>
      </c>
      <c r="V33" s="34" t="s">
        <v>83</v>
      </c>
      <c r="W33" s="34" t="s">
        <v>27</v>
      </c>
      <c r="AF33" s="140" t="s">
        <v>26</v>
      </c>
      <c r="AG33" s="140" t="s">
        <v>166</v>
      </c>
      <c r="AH33" s="140" t="s">
        <v>167</v>
      </c>
      <c r="AI33" s="65" t="s">
        <v>208</v>
      </c>
      <c r="AJ33" s="140" t="s">
        <v>198</v>
      </c>
      <c r="AK33" s="65" t="s">
        <v>50</v>
      </c>
      <c r="AL33" s="65" t="str">
        <f t="shared" si="9"/>
        <v>V.C</v>
      </c>
      <c r="AM33" s="140" t="s">
        <v>171</v>
      </c>
      <c r="AN33" s="65">
        <v>2</v>
      </c>
      <c r="AO33" s="65" t="str">
        <f t="shared" si="10"/>
        <v>V.C.2</v>
      </c>
      <c r="AP33" s="65"/>
      <c r="AX33" s="143">
        <v>0.31</v>
      </c>
      <c r="AZ33" s="143">
        <v>0.31</v>
      </c>
      <c r="BD33" s="144">
        <v>3.6900000000000102</v>
      </c>
      <c r="CL33" s="66" t="str">
        <f>'Indicator Selection'!C59</f>
        <v>PSEL.V.D</v>
      </c>
      <c r="CM33" s="66" t="str">
        <f>CONCATENATE('Indicator Selection'!C59," ",'Indicator Selection'!E59," - ",'Indicator Selection'!G59)</f>
        <v>PSEL.V.D Promote adult-student, student-peer, and school-community relationships that value and support academic learning and positive social and emotional development. - No</v>
      </c>
      <c r="CN33" s="65" t="str">
        <f t="shared" si="11"/>
        <v>No</v>
      </c>
    </row>
    <row r="34" spans="3:92" ht="39" x14ac:dyDescent="0.5">
      <c r="E34" s="140" t="str">
        <f t="shared" si="5"/>
        <v>Promote adult-student, student-peer, and school-community relationships that value and support academic learning and positive social and emotional development.</v>
      </c>
      <c r="F34" s="39" t="str">
        <f t="shared" si="6"/>
        <v>PSEL.V.D - Promote adult-student, student-peer, and school-community relationships that value and support academic learning and positive social and emotional development.</v>
      </c>
      <c r="H34" s="65" t="str">
        <f t="shared" si="7"/>
        <v>PSEL.V.E</v>
      </c>
      <c r="I34" s="140" t="s">
        <v>26</v>
      </c>
      <c r="J34" s="140" t="s">
        <v>404</v>
      </c>
      <c r="K34" s="140" t="s">
        <v>27</v>
      </c>
      <c r="L34" s="65" t="s">
        <v>208</v>
      </c>
      <c r="M34" s="140" t="s">
        <v>28</v>
      </c>
      <c r="N34" s="65" t="s">
        <v>52</v>
      </c>
      <c r="O34" s="39" t="str">
        <f t="shared" si="8"/>
        <v>E. Cultivate and reinforce student engagement in school and positive student conduct.</v>
      </c>
      <c r="P34" s="65" t="str">
        <f t="shared" ref="P34:P65" si="13">CONCATENATE("PSEL",".",L34,".",N34)</f>
        <v>PSEL.V.E</v>
      </c>
      <c r="Q34" s="65" t="s">
        <v>474</v>
      </c>
      <c r="T34" s="35" t="s">
        <v>351</v>
      </c>
      <c r="U34" s="34" t="s">
        <v>404</v>
      </c>
      <c r="V34" s="34" t="s">
        <v>28</v>
      </c>
      <c r="W34" s="34" t="s">
        <v>27</v>
      </c>
      <c r="AF34" s="140" t="s">
        <v>26</v>
      </c>
      <c r="AG34" s="140" t="s">
        <v>166</v>
      </c>
      <c r="AH34" s="140" t="s">
        <v>167</v>
      </c>
      <c r="AI34" s="65" t="s">
        <v>208</v>
      </c>
      <c r="AJ34" s="140" t="s">
        <v>198</v>
      </c>
      <c r="AK34" s="65" t="s">
        <v>50</v>
      </c>
      <c r="AL34" s="65" t="str">
        <f t="shared" si="9"/>
        <v>V.C</v>
      </c>
      <c r="AM34" s="140" t="s">
        <v>172</v>
      </c>
      <c r="AN34" s="65">
        <v>3</v>
      </c>
      <c r="AO34" s="65" t="str">
        <f t="shared" si="10"/>
        <v>V.C.3</v>
      </c>
      <c r="AP34" s="65"/>
      <c r="AX34" s="143">
        <v>0.32</v>
      </c>
      <c r="AZ34" s="143">
        <v>0.32</v>
      </c>
      <c r="BD34" s="144">
        <v>3.6800000000000099</v>
      </c>
      <c r="CL34" s="66" t="str">
        <f>'Indicator Selection'!C60</f>
        <v>PSEL.V.E</v>
      </c>
      <c r="CM34" s="66" t="str">
        <f>CONCATENATE('Indicator Selection'!C60," ",'Indicator Selection'!E60," - ",'Indicator Selection'!G60)</f>
        <v>PSEL.V.E Cultivate and reinforce student engagement in school and positive student conduct. - No</v>
      </c>
      <c r="CN34" s="65" t="str">
        <f t="shared" si="11"/>
        <v>No</v>
      </c>
    </row>
    <row r="35" spans="3:92" ht="52" x14ac:dyDescent="0.5">
      <c r="C35" s="139" t="s">
        <v>760</v>
      </c>
      <c r="E35" s="140" t="str">
        <f t="shared" ref="E35:E66" si="14">M34</f>
        <v>Cultivate and reinforce student engagement in school and positive student conduct.</v>
      </c>
      <c r="F35" s="39" t="str">
        <f t="shared" ref="F35:F66" si="15">CONCATENATE(P34," - ",M34)</f>
        <v>PSEL.V.E - Cultivate and reinforce student engagement in school and positive student conduct.</v>
      </c>
      <c r="H35" s="65" t="str">
        <f t="shared" si="7"/>
        <v>PSEL.V.F</v>
      </c>
      <c r="I35" s="140" t="s">
        <v>26</v>
      </c>
      <c r="J35" s="140" t="s">
        <v>404</v>
      </c>
      <c r="K35" s="140" t="s">
        <v>27</v>
      </c>
      <c r="L35" s="65" t="s">
        <v>208</v>
      </c>
      <c r="M35" s="140" t="s">
        <v>84</v>
      </c>
      <c r="N35" s="65" t="s">
        <v>53</v>
      </c>
      <c r="O35" s="39" t="str">
        <f t="shared" si="8"/>
        <v>F. Infuse the school’s learning environment with the cultures and languages of the school’s community.</v>
      </c>
      <c r="P35" s="65" t="str">
        <f t="shared" si="13"/>
        <v>PSEL.V.F</v>
      </c>
      <c r="Q35" s="65" t="s">
        <v>472</v>
      </c>
      <c r="T35" s="35" t="s">
        <v>352</v>
      </c>
      <c r="U35" s="34" t="s">
        <v>404</v>
      </c>
      <c r="V35" s="34" t="s">
        <v>84</v>
      </c>
      <c r="W35" s="34" t="s">
        <v>27</v>
      </c>
      <c r="AF35" s="140" t="s">
        <v>29</v>
      </c>
      <c r="AG35" s="140" t="s">
        <v>173</v>
      </c>
      <c r="AH35" s="140" t="s">
        <v>174</v>
      </c>
      <c r="AI35" s="65" t="s">
        <v>209</v>
      </c>
      <c r="AJ35" s="140" t="s">
        <v>199</v>
      </c>
      <c r="AK35" s="65" t="s">
        <v>48</v>
      </c>
      <c r="AL35" s="65" t="str">
        <f t="shared" si="9"/>
        <v>VI.A</v>
      </c>
      <c r="AM35" s="140" t="s">
        <v>175</v>
      </c>
      <c r="AN35" s="65">
        <v>1</v>
      </c>
      <c r="AO35" s="65" t="str">
        <f t="shared" si="10"/>
        <v>VI.A.1</v>
      </c>
      <c r="AP35" s="65"/>
      <c r="AX35" s="143">
        <v>0.33</v>
      </c>
      <c r="AZ35" s="143">
        <v>0.33</v>
      </c>
      <c r="BD35" s="144">
        <v>3.6700000000000101</v>
      </c>
      <c r="CL35" s="66" t="str">
        <f>'Indicator Selection'!C61</f>
        <v>PSEL.V.F</v>
      </c>
      <c r="CM35" s="66" t="str">
        <f>CONCATENATE('Indicator Selection'!C61," ",'Indicator Selection'!E61," - ",'Indicator Selection'!G61)</f>
        <v>PSEL.V.F Infuse the school’s learning environment with the cultures and languages of the school’s community. - No</v>
      </c>
      <c r="CN35" s="65" t="str">
        <f t="shared" si="11"/>
        <v>No</v>
      </c>
    </row>
    <row r="36" spans="3:92" ht="78" x14ac:dyDescent="0.5">
      <c r="C36" s="64" t="s">
        <v>765</v>
      </c>
      <c r="E36" s="140" t="str">
        <f t="shared" si="14"/>
        <v>Infuse the school’s learning environment with the cultures and languages of the school’s community.</v>
      </c>
      <c r="F36" s="39" t="str">
        <f t="shared" si="15"/>
        <v>PSEL.V.F - Infuse the school’s learning environment with the cultures and languages of the school’s community.</v>
      </c>
      <c r="H36" s="65" t="str">
        <f t="shared" si="7"/>
        <v>PSEL.VI.A</v>
      </c>
      <c r="I36" s="140" t="s">
        <v>29</v>
      </c>
      <c r="J36" s="140" t="s">
        <v>30</v>
      </c>
      <c r="K36" s="140" t="s">
        <v>31</v>
      </c>
      <c r="L36" s="65" t="s">
        <v>209</v>
      </c>
      <c r="M36" s="140" t="s">
        <v>85</v>
      </c>
      <c r="N36" s="65" t="s">
        <v>48</v>
      </c>
      <c r="O36" s="39" t="str">
        <f t="shared" si="8"/>
        <v>A. Recruit, hire, support, develop, and retain effective and caring teachers and other professional staff and form them into an educationally effective faculty.</v>
      </c>
      <c r="P36" s="65" t="str">
        <f t="shared" si="13"/>
        <v>PSEL.VI.A</v>
      </c>
      <c r="Q36" s="65" t="s">
        <v>490</v>
      </c>
      <c r="T36" s="35" t="s">
        <v>353</v>
      </c>
      <c r="U36" s="34" t="s">
        <v>30</v>
      </c>
      <c r="V36" s="34" t="s">
        <v>85</v>
      </c>
      <c r="W36" s="34" t="s">
        <v>31</v>
      </c>
      <c r="AF36" s="140" t="s">
        <v>29</v>
      </c>
      <c r="AG36" s="140" t="s">
        <v>173</v>
      </c>
      <c r="AH36" s="140" t="s">
        <v>174</v>
      </c>
      <c r="AI36" s="65" t="s">
        <v>209</v>
      </c>
      <c r="AJ36" s="140" t="s">
        <v>199</v>
      </c>
      <c r="AK36" s="65" t="s">
        <v>48</v>
      </c>
      <c r="AL36" s="65" t="str">
        <f t="shared" si="9"/>
        <v>VI.A</v>
      </c>
      <c r="AM36" s="140" t="s">
        <v>176</v>
      </c>
      <c r="AN36" s="65">
        <v>2</v>
      </c>
      <c r="AO36" s="65" t="str">
        <f t="shared" si="10"/>
        <v>VI.A.2</v>
      </c>
      <c r="AP36" s="65"/>
      <c r="AX36" s="143">
        <v>0.34</v>
      </c>
      <c r="AZ36" s="143">
        <v>0.34</v>
      </c>
      <c r="BD36" s="144">
        <v>3.6600000000000099</v>
      </c>
      <c r="CL36" s="66" t="str">
        <f>'Indicator Selection'!C67</f>
        <v>PSEL.VI.A</v>
      </c>
      <c r="CM36" s="66" t="str">
        <f>CONCATENATE('Indicator Selection'!C67," ",'Indicator Selection'!E67," - ",'Indicator Selection'!G67)</f>
        <v>PSEL.VI.A Recruit, hire, support, develop, and retain effective and caring teachers and other professional staff and form them into an educationally effective faculty. - No</v>
      </c>
      <c r="CN36" s="65" t="str">
        <f t="shared" si="11"/>
        <v>No</v>
      </c>
    </row>
    <row r="37" spans="3:92" ht="65" x14ac:dyDescent="0.5">
      <c r="C37" s="64" t="s">
        <v>762</v>
      </c>
      <c r="E37" s="140" t="str">
        <f t="shared" si="14"/>
        <v>Recruit, hire, support, develop, and retain effective and caring teachers and other professional staff and form them into an educationally effective faculty.</v>
      </c>
      <c r="F37" s="39" t="str">
        <f t="shared" si="15"/>
        <v>PSEL.VI.A - Recruit, hire, support, develop, and retain effective and caring teachers and other professional staff and form them into an educationally effective faculty.</v>
      </c>
      <c r="H37" s="65" t="str">
        <f t="shared" si="7"/>
        <v>PSEL.VI.B</v>
      </c>
      <c r="I37" s="140" t="s">
        <v>29</v>
      </c>
      <c r="J37" s="140" t="s">
        <v>30</v>
      </c>
      <c r="K37" s="140" t="s">
        <v>31</v>
      </c>
      <c r="L37" s="65" t="s">
        <v>209</v>
      </c>
      <c r="M37" s="140" t="s">
        <v>86</v>
      </c>
      <c r="N37" s="65" t="s">
        <v>49</v>
      </c>
      <c r="O37" s="39" t="str">
        <f t="shared" si="8"/>
        <v>B. Plan for and manage staff turnover and succession, providing opportunities for effective induction and mentoring of new personnel.</v>
      </c>
      <c r="P37" s="65" t="str">
        <f t="shared" si="13"/>
        <v>PSEL.VI.B</v>
      </c>
      <c r="Q37" s="65"/>
      <c r="T37" s="35" t="s">
        <v>354</v>
      </c>
      <c r="U37" s="34" t="s">
        <v>30</v>
      </c>
      <c r="V37" s="34" t="s">
        <v>86</v>
      </c>
      <c r="W37" s="34" t="s">
        <v>31</v>
      </c>
      <c r="AF37" s="140" t="s">
        <v>29</v>
      </c>
      <c r="AG37" s="140" t="s">
        <v>173</v>
      </c>
      <c r="AH37" s="140" t="s">
        <v>174</v>
      </c>
      <c r="AI37" s="65" t="s">
        <v>209</v>
      </c>
      <c r="AJ37" s="140" t="s">
        <v>200</v>
      </c>
      <c r="AK37" s="65" t="s">
        <v>49</v>
      </c>
      <c r="AL37" s="65" t="str">
        <f t="shared" si="9"/>
        <v>VI.B</v>
      </c>
      <c r="AM37" s="140" t="s">
        <v>177</v>
      </c>
      <c r="AN37" s="65">
        <v>1</v>
      </c>
      <c r="AO37" s="65" t="str">
        <f t="shared" si="10"/>
        <v>VI.B.1</v>
      </c>
      <c r="AP37" s="65"/>
      <c r="AX37" s="143">
        <v>0.35</v>
      </c>
      <c r="AZ37" s="143">
        <v>0.35</v>
      </c>
      <c r="BD37" s="144">
        <v>3.6500000000000101</v>
      </c>
      <c r="CL37" s="66" t="str">
        <f>'Indicator Selection'!C68</f>
        <v>PSEL.VI.B</v>
      </c>
      <c r="CM37" s="66" t="str">
        <f>CONCATENATE('Indicator Selection'!C68," ",'Indicator Selection'!E68," - ",'Indicator Selection'!G68)</f>
        <v>PSEL.VI.B Plan for and manage staff turnover and succession, providing opportunities for effective induction and mentoring of new personnel. - No</v>
      </c>
      <c r="CN37" s="65" t="str">
        <f t="shared" si="11"/>
        <v>No</v>
      </c>
    </row>
    <row r="38" spans="3:92" ht="91" x14ac:dyDescent="0.5">
      <c r="C38" s="64" t="s">
        <v>763</v>
      </c>
      <c r="E38" s="140" t="str">
        <f t="shared" si="14"/>
        <v>Plan for and manage staff turnover and succession, providing opportunities for effective induction and mentoring of new personnel.</v>
      </c>
      <c r="F38" s="39" t="str">
        <f t="shared" si="15"/>
        <v>PSEL.VI.B - Plan for and manage staff turnover and succession, providing opportunities for effective induction and mentoring of new personnel.</v>
      </c>
      <c r="H38" s="65" t="str">
        <f t="shared" si="7"/>
        <v>PSEL.VI.C</v>
      </c>
      <c r="I38" s="140" t="s">
        <v>29</v>
      </c>
      <c r="J38" s="140" t="s">
        <v>30</v>
      </c>
      <c r="K38" s="140" t="s">
        <v>31</v>
      </c>
      <c r="L38" s="65" t="s">
        <v>209</v>
      </c>
      <c r="M38" s="140" t="s">
        <v>87</v>
      </c>
      <c r="N38" s="65" t="s">
        <v>50</v>
      </c>
      <c r="O38" s="39" t="str">
        <f t="shared" si="8"/>
        <v>C. Develop teachers’ and staff members’ professional knowledge, skills, and practice through differentiated opportunities for learning and growth, guided by understanding of professional and adult learning and development.</v>
      </c>
      <c r="P38" s="65" t="str">
        <f t="shared" si="13"/>
        <v>PSEL.VI.C</v>
      </c>
      <c r="Q38" s="65" t="s">
        <v>484</v>
      </c>
      <c r="T38" s="35" t="s">
        <v>355</v>
      </c>
      <c r="U38" s="34" t="s">
        <v>30</v>
      </c>
      <c r="V38" s="34" t="s">
        <v>87</v>
      </c>
      <c r="W38" s="34" t="s">
        <v>31</v>
      </c>
      <c r="AF38" s="140" t="s">
        <v>29</v>
      </c>
      <c r="AG38" s="140" t="s">
        <v>173</v>
      </c>
      <c r="AH38" s="140" t="s">
        <v>174</v>
      </c>
      <c r="AI38" s="65" t="s">
        <v>209</v>
      </c>
      <c r="AJ38" s="140" t="s">
        <v>200</v>
      </c>
      <c r="AK38" s="65" t="s">
        <v>49</v>
      </c>
      <c r="AL38" s="65" t="str">
        <f t="shared" si="9"/>
        <v>VI.B</v>
      </c>
      <c r="AM38" s="140" t="s">
        <v>178</v>
      </c>
      <c r="AN38" s="65">
        <v>2</v>
      </c>
      <c r="AO38" s="65" t="str">
        <f t="shared" si="10"/>
        <v>VI.B.2</v>
      </c>
      <c r="AP38" s="65"/>
      <c r="AX38" s="143">
        <v>0.36</v>
      </c>
      <c r="AZ38" s="143">
        <v>0.36</v>
      </c>
      <c r="BD38" s="144">
        <v>3.6400000000000099</v>
      </c>
      <c r="CL38" s="66" t="str">
        <f>'Indicator Selection'!C69</f>
        <v>PSEL.VI.C</v>
      </c>
      <c r="CM38" s="66" t="str">
        <f>CONCATENATE('Indicator Selection'!C69," ",'Indicator Selection'!E69," - ",'Indicator Selection'!G69)</f>
        <v>PSEL.VI.C Develop teachers’ and staff members’ professional knowledge, skills, and practice through differentiated opportunities for learning and growth, guided by understanding of professional and adult learning and development. - No</v>
      </c>
      <c r="CN38" s="65" t="str">
        <f t="shared" si="11"/>
        <v>No</v>
      </c>
    </row>
    <row r="39" spans="3:92" ht="65" x14ac:dyDescent="0.5">
      <c r="E39" s="140" t="str">
        <f t="shared" si="14"/>
        <v>Develop teachers’ and staff members’ professional knowledge, skills, and practice through differentiated opportunities for learning and growth, guided by understanding of professional and adult learning and development.</v>
      </c>
      <c r="F39" s="39" t="str">
        <f t="shared" si="15"/>
        <v>PSEL.VI.C - Develop teachers’ and staff members’ professional knowledge, skills, and practice through differentiated opportunities for learning and growth, guided by understanding of professional and adult learning and development.</v>
      </c>
      <c r="H39" s="65" t="str">
        <f t="shared" si="7"/>
        <v>PSEL.VI.D</v>
      </c>
      <c r="I39" s="140" t="s">
        <v>29</v>
      </c>
      <c r="J39" s="140" t="s">
        <v>30</v>
      </c>
      <c r="K39" s="140" t="s">
        <v>31</v>
      </c>
      <c r="L39" s="65" t="s">
        <v>209</v>
      </c>
      <c r="M39" s="140" t="s">
        <v>88</v>
      </c>
      <c r="N39" s="65" t="s">
        <v>51</v>
      </c>
      <c r="O39" s="39" t="str">
        <f t="shared" si="8"/>
        <v>D. Foster continuous improvement of individual and collective instructional capacity to achieve outcomes envisioned for each student.</v>
      </c>
      <c r="P39" s="65" t="str">
        <f t="shared" si="13"/>
        <v>PSEL.VI.D</v>
      </c>
      <c r="Q39" s="65" t="s">
        <v>485</v>
      </c>
      <c r="T39" s="35" t="s">
        <v>356</v>
      </c>
      <c r="U39" s="34" t="s">
        <v>30</v>
      </c>
      <c r="V39" s="34" t="s">
        <v>88</v>
      </c>
      <c r="W39" s="34" t="s">
        <v>31</v>
      </c>
      <c r="AF39" s="140" t="s">
        <v>29</v>
      </c>
      <c r="AG39" s="140" t="s">
        <v>173</v>
      </c>
      <c r="AH39" s="140" t="s">
        <v>174</v>
      </c>
      <c r="AI39" s="65" t="s">
        <v>209</v>
      </c>
      <c r="AJ39" s="140" t="s">
        <v>201</v>
      </c>
      <c r="AK39" s="65" t="s">
        <v>50</v>
      </c>
      <c r="AL39" s="65" t="str">
        <f t="shared" si="9"/>
        <v>VI.C</v>
      </c>
      <c r="AM39" s="140" t="s">
        <v>179</v>
      </c>
      <c r="AN39" s="65">
        <v>1</v>
      </c>
      <c r="AO39" s="65" t="str">
        <f t="shared" si="10"/>
        <v>VI.C.1</v>
      </c>
      <c r="AP39" s="65"/>
      <c r="AX39" s="143">
        <v>0.37</v>
      </c>
      <c r="AZ39" s="143">
        <v>0.37</v>
      </c>
      <c r="BD39" s="144">
        <v>3.6300000000000101</v>
      </c>
      <c r="CL39" s="66" t="str">
        <f>'Indicator Selection'!C70</f>
        <v>PSEL.VI.D</v>
      </c>
      <c r="CM39" s="66" t="str">
        <f>CONCATENATE('Indicator Selection'!C70," ",'Indicator Selection'!E70," - ",'Indicator Selection'!G70)</f>
        <v>PSEL.VI.D Foster continuous improvement of individual and collective instructional capacity to achieve outcomes envisioned for each student. - No</v>
      </c>
      <c r="CN39" s="65" t="str">
        <f t="shared" si="11"/>
        <v>No</v>
      </c>
    </row>
    <row r="40" spans="3:92" ht="104" x14ac:dyDescent="0.5">
      <c r="E40" s="140" t="str">
        <f t="shared" si="14"/>
        <v>Foster continuous improvement of individual and collective instructional capacity to achieve outcomes envisioned for each student.</v>
      </c>
      <c r="F40" s="39" t="str">
        <f t="shared" si="15"/>
        <v>PSEL.VI.D - Foster continuous improvement of individual and collective instructional capacity to achieve outcomes envisioned for each student.</v>
      </c>
      <c r="H40" s="65" t="str">
        <f t="shared" si="7"/>
        <v>PSEL.VI.E</v>
      </c>
      <c r="I40" s="140" t="s">
        <v>29</v>
      </c>
      <c r="J40" s="140" t="s">
        <v>30</v>
      </c>
      <c r="K40" s="140" t="s">
        <v>31</v>
      </c>
      <c r="L40" s="65" t="s">
        <v>209</v>
      </c>
      <c r="M40" s="140" t="s">
        <v>89</v>
      </c>
      <c r="N40" s="65" t="s">
        <v>52</v>
      </c>
      <c r="O40" s="39" t="str">
        <f t="shared" si="8"/>
        <v>E. Deliver actionable feedback about instruction and other professional practice through valid, research-anchored systems of supervision and evaluation to support the development of teachers’ and staff members’ knowledge, skills, and practice.</v>
      </c>
      <c r="P40" s="65" t="str">
        <f t="shared" si="13"/>
        <v>PSEL.VI.E</v>
      </c>
      <c r="Q40" s="65" t="s">
        <v>486</v>
      </c>
      <c r="T40" s="35" t="s">
        <v>357</v>
      </c>
      <c r="U40" s="34" t="s">
        <v>30</v>
      </c>
      <c r="V40" s="34" t="s">
        <v>89</v>
      </c>
      <c r="W40" s="34" t="s">
        <v>31</v>
      </c>
      <c r="AF40" s="140" t="s">
        <v>29</v>
      </c>
      <c r="AG40" s="140" t="s">
        <v>173</v>
      </c>
      <c r="AH40" s="140" t="s">
        <v>174</v>
      </c>
      <c r="AI40" s="65" t="s">
        <v>209</v>
      </c>
      <c r="AJ40" s="140" t="s">
        <v>201</v>
      </c>
      <c r="AK40" s="65" t="s">
        <v>50</v>
      </c>
      <c r="AL40" s="65" t="str">
        <f t="shared" si="9"/>
        <v>VI.C</v>
      </c>
      <c r="AM40" s="140" t="s">
        <v>180</v>
      </c>
      <c r="AN40" s="65">
        <v>2</v>
      </c>
      <c r="AO40" s="65" t="str">
        <f t="shared" si="10"/>
        <v>VI.C.2</v>
      </c>
      <c r="AP40" s="65"/>
      <c r="AX40" s="143">
        <v>0.38</v>
      </c>
      <c r="AZ40" s="143">
        <v>0.38</v>
      </c>
      <c r="BD40" s="144">
        <v>3.6200000000000099</v>
      </c>
      <c r="CL40" s="66" t="str">
        <f>'Indicator Selection'!C71</f>
        <v>PSEL.VI.E</v>
      </c>
      <c r="CM40" s="66" t="str">
        <f>CONCATENATE('Indicator Selection'!C71," ",'Indicator Selection'!E71," - ",'Indicator Selection'!G71)</f>
        <v>PSEL.VI.E Deliver actionable feedback about instruction and other professional practice through valid, research-anchored systems of supervision and evaluation to support the development of teachers’ and staff members’ knowledge, skills, and practice. - No</v>
      </c>
      <c r="CN40" s="65" t="str">
        <f t="shared" si="11"/>
        <v>No</v>
      </c>
    </row>
    <row r="41" spans="3:92" ht="65" x14ac:dyDescent="0.5">
      <c r="E41" s="140" t="str">
        <f t="shared" si="14"/>
        <v>Deliver actionable feedback about instruction and other professional practice through valid, research-anchored systems of supervision and evaluation to support the development of teachers’ and staff members’ knowledge, skills, and practice.</v>
      </c>
      <c r="F41" s="39" t="str">
        <f t="shared" si="15"/>
        <v>PSEL.VI.E - Deliver actionable feedback about instruction and other professional practice through valid, research-anchored systems of supervision and evaluation to support the development of teachers’ and staff members’ knowledge, skills, and practice.</v>
      </c>
      <c r="H41" s="65" t="str">
        <f t="shared" si="7"/>
        <v>PSEL.VI.F</v>
      </c>
      <c r="I41" s="140" t="s">
        <v>29</v>
      </c>
      <c r="J41" s="140" t="s">
        <v>30</v>
      </c>
      <c r="K41" s="140" t="s">
        <v>31</v>
      </c>
      <c r="L41" s="65" t="s">
        <v>209</v>
      </c>
      <c r="M41" s="140" t="s">
        <v>90</v>
      </c>
      <c r="N41" s="65" t="s">
        <v>53</v>
      </c>
      <c r="O41" s="39" t="str">
        <f t="shared" si="8"/>
        <v>F. Empower and motivate teachers and staff to the highest levels of professional practice and to continuous learning and improvement.</v>
      </c>
      <c r="P41" s="65" t="str">
        <f t="shared" si="13"/>
        <v>PSEL.VI.F</v>
      </c>
      <c r="Q41" s="65" t="s">
        <v>487</v>
      </c>
      <c r="T41" s="35" t="s">
        <v>358</v>
      </c>
      <c r="U41" s="34" t="s">
        <v>30</v>
      </c>
      <c r="V41" s="34" t="s">
        <v>90</v>
      </c>
      <c r="W41" s="34" t="s">
        <v>31</v>
      </c>
      <c r="AX41" s="143">
        <v>0.39</v>
      </c>
      <c r="AZ41" s="143">
        <v>0.39</v>
      </c>
      <c r="BD41" s="144">
        <v>3.6100000000000101</v>
      </c>
      <c r="CL41" s="66" t="str">
        <f>'Indicator Selection'!C72</f>
        <v>PSEL.VI.F</v>
      </c>
      <c r="CM41" s="66" t="str">
        <f>CONCATENATE('Indicator Selection'!C72," ",'Indicator Selection'!E72," - ",'Indicator Selection'!G72)</f>
        <v>PSEL.VI.F Empower and motivate teachers and staff to the highest levels of professional practice and to continuous learning and improvement. - No</v>
      </c>
      <c r="CN41" s="65" t="str">
        <f t="shared" si="11"/>
        <v>No</v>
      </c>
    </row>
    <row r="42" spans="3:92" ht="65" x14ac:dyDescent="0.5">
      <c r="E42" s="140" t="str">
        <f t="shared" si="14"/>
        <v>Empower and motivate teachers and staff to the highest levels of professional practice and to continuous learning and improvement.</v>
      </c>
      <c r="F42" s="39" t="str">
        <f t="shared" si="15"/>
        <v>PSEL.VI.F - Empower and motivate teachers and staff to the highest levels of professional practice and to continuous learning and improvement.</v>
      </c>
      <c r="H42" s="65" t="str">
        <f t="shared" si="7"/>
        <v>PSEL.VI.G</v>
      </c>
      <c r="I42" s="140" t="s">
        <v>29</v>
      </c>
      <c r="J42" s="140" t="s">
        <v>30</v>
      </c>
      <c r="K42" s="140" t="s">
        <v>31</v>
      </c>
      <c r="L42" s="65" t="s">
        <v>209</v>
      </c>
      <c r="M42" s="140" t="s">
        <v>91</v>
      </c>
      <c r="N42" s="65" t="s">
        <v>54</v>
      </c>
      <c r="O42" s="39" t="str">
        <f t="shared" si="8"/>
        <v>G. Develop the capacity, opportunities, and support for teacher leadership and leadership from other members of the school community.</v>
      </c>
      <c r="P42" s="65" t="str">
        <f t="shared" si="13"/>
        <v>PSEL.VI.G</v>
      </c>
      <c r="Q42" s="65" t="s">
        <v>488</v>
      </c>
      <c r="T42" s="35" t="s">
        <v>359</v>
      </c>
      <c r="U42" s="34" t="s">
        <v>30</v>
      </c>
      <c r="V42" s="34" t="s">
        <v>91</v>
      </c>
      <c r="W42" s="34" t="s">
        <v>31</v>
      </c>
      <c r="AX42" s="143">
        <v>0.4</v>
      </c>
      <c r="AZ42" s="143">
        <v>0.4</v>
      </c>
      <c r="BD42" s="144">
        <v>3.6000000000000099</v>
      </c>
      <c r="CL42" s="66" t="str">
        <f>'Indicator Selection'!C73</f>
        <v>PSEL.VI.G</v>
      </c>
      <c r="CM42" s="66" t="str">
        <f>CONCATENATE('Indicator Selection'!C73," ",'Indicator Selection'!E73," - ",'Indicator Selection'!G73)</f>
        <v>PSEL.VI.G Develop the capacity, opportunities, and support for teacher leadership and leadership from other members of the school community. - No</v>
      </c>
      <c r="CN42" s="65" t="str">
        <f t="shared" si="11"/>
        <v>No</v>
      </c>
    </row>
    <row r="43" spans="3:92" ht="52" x14ac:dyDescent="0.5">
      <c r="E43" s="140" t="str">
        <f t="shared" si="14"/>
        <v>Develop the capacity, opportunities, and support for teacher leadership and leadership from other members of the school community.</v>
      </c>
      <c r="F43" s="39" t="str">
        <f t="shared" si="15"/>
        <v>PSEL.VI.G - Develop the capacity, opportunities, and support for teacher leadership and leadership from other members of the school community.</v>
      </c>
      <c r="H43" s="65" t="str">
        <f t="shared" si="7"/>
        <v>PSEL.VI.H</v>
      </c>
      <c r="I43" s="140" t="s">
        <v>29</v>
      </c>
      <c r="J43" s="140" t="s">
        <v>30</v>
      </c>
      <c r="K43" s="140" t="s">
        <v>31</v>
      </c>
      <c r="L43" s="65" t="s">
        <v>209</v>
      </c>
      <c r="M43" s="140" t="s">
        <v>92</v>
      </c>
      <c r="N43" s="65" t="s">
        <v>55</v>
      </c>
      <c r="O43" s="39" t="str">
        <f t="shared" si="8"/>
        <v>H. Promote the personal and professional health, well-being, and work-life balance of faculty and staff.</v>
      </c>
      <c r="P43" s="65" t="str">
        <f t="shared" si="13"/>
        <v>PSEL.VI.H</v>
      </c>
      <c r="Q43" s="65"/>
      <c r="T43" s="35" t="s">
        <v>360</v>
      </c>
      <c r="U43" s="34" t="s">
        <v>30</v>
      </c>
      <c r="V43" s="34" t="s">
        <v>92</v>
      </c>
      <c r="W43" s="34" t="s">
        <v>31</v>
      </c>
      <c r="AX43" s="143">
        <v>0.41</v>
      </c>
      <c r="AZ43" s="143">
        <v>0.41</v>
      </c>
      <c r="BD43" s="144">
        <v>3.5900000000000101</v>
      </c>
      <c r="CL43" s="66" t="str">
        <f>'Indicator Selection'!C74</f>
        <v>PSEL.VI.H</v>
      </c>
      <c r="CM43" s="66" t="str">
        <f>CONCATENATE('Indicator Selection'!C74," ",'Indicator Selection'!E74," - ",'Indicator Selection'!G74)</f>
        <v>PSEL.VI.H Promote the personal and professional health, well-being, and work-life balance of faculty and staff. - No</v>
      </c>
      <c r="CN43" s="65" t="str">
        <f t="shared" si="11"/>
        <v>No</v>
      </c>
    </row>
    <row r="44" spans="3:92" ht="52" x14ac:dyDescent="0.5">
      <c r="E44" s="140" t="str">
        <f t="shared" si="14"/>
        <v>Promote the personal and professional health, well-being, and work-life balance of faculty and staff.</v>
      </c>
      <c r="F44" s="39" t="str">
        <f t="shared" si="15"/>
        <v>PSEL.VI.H - Promote the personal and professional health, well-being, and work-life balance of faculty and staff.</v>
      </c>
      <c r="H44" s="65" t="str">
        <f t="shared" si="7"/>
        <v>PSEL.VI.I</v>
      </c>
      <c r="I44" s="140" t="s">
        <v>29</v>
      </c>
      <c r="J44" s="140" t="s">
        <v>30</v>
      </c>
      <c r="K44" s="140" t="s">
        <v>31</v>
      </c>
      <c r="L44" s="65" t="s">
        <v>209</v>
      </c>
      <c r="M44" s="140" t="s">
        <v>93</v>
      </c>
      <c r="N44" s="65" t="s">
        <v>2</v>
      </c>
      <c r="O44" s="39" t="str">
        <f t="shared" si="8"/>
        <v>I. Tend to their own learning and effectiveness through reflection, study, and improvement, maintaining a healthy work-life balance.</v>
      </c>
      <c r="P44" s="65" t="str">
        <f t="shared" si="13"/>
        <v>PSEL.VI.I</v>
      </c>
      <c r="Q44" s="65"/>
      <c r="T44" s="35" t="s">
        <v>361</v>
      </c>
      <c r="U44" s="34" t="s">
        <v>30</v>
      </c>
      <c r="V44" s="34" t="s">
        <v>93</v>
      </c>
      <c r="W44" s="34" t="s">
        <v>31</v>
      </c>
      <c r="AX44" s="143">
        <v>0.42</v>
      </c>
      <c r="AZ44" s="143">
        <v>0.42</v>
      </c>
      <c r="BD44" s="144">
        <v>3.5800000000000098</v>
      </c>
      <c r="CL44" s="66" t="str">
        <f>'Indicator Selection'!C75</f>
        <v>PSEL.VI.I</v>
      </c>
      <c r="CM44" s="66" t="str">
        <f>CONCATENATE('Indicator Selection'!C75," ",'Indicator Selection'!E75," - ",'Indicator Selection'!G75)</f>
        <v>PSEL.VI.I Tend to their own learning and effectiveness through reflection, study, and improvement, maintaining a healthy work-life balance. - No</v>
      </c>
      <c r="CN44" s="65" t="str">
        <f t="shared" si="11"/>
        <v>No</v>
      </c>
    </row>
    <row r="45" spans="3:92" ht="65" x14ac:dyDescent="0.5">
      <c r="E45" s="140" t="str">
        <f t="shared" si="14"/>
        <v>Tend to their own learning and effectiveness through reflection, study, and improvement, maintaining a healthy work-life balance.</v>
      </c>
      <c r="F45" s="39" t="str">
        <f t="shared" si="15"/>
        <v>PSEL.VI.I - Tend to their own learning and effectiveness through reflection, study, and improvement, maintaining a healthy work-life balance.</v>
      </c>
      <c r="H45" s="65" t="str">
        <f t="shared" si="7"/>
        <v>PSEL.VII.A</v>
      </c>
      <c r="I45" s="140" t="s">
        <v>32</v>
      </c>
      <c r="J45" s="140" t="s">
        <v>33</v>
      </c>
      <c r="K45" s="140" t="s">
        <v>34</v>
      </c>
      <c r="L45" s="65" t="s">
        <v>210</v>
      </c>
      <c r="M45" s="140" t="s">
        <v>94</v>
      </c>
      <c r="N45" s="65" t="s">
        <v>48</v>
      </c>
      <c r="O45" s="39" t="str">
        <f t="shared" si="8"/>
        <v>A. Develop workplace conditions for teachers and other professional staff that promote effective professional development, practice, and student learning.</v>
      </c>
      <c r="P45" s="65" t="str">
        <f t="shared" si="13"/>
        <v>PSEL.VII.A</v>
      </c>
      <c r="Q45" s="65" t="s">
        <v>489</v>
      </c>
      <c r="T45" s="35" t="s">
        <v>362</v>
      </c>
      <c r="U45" s="34" t="s">
        <v>33</v>
      </c>
      <c r="V45" s="34" t="s">
        <v>94</v>
      </c>
      <c r="W45" s="34" t="s">
        <v>34</v>
      </c>
      <c r="AX45" s="143">
        <v>0.43</v>
      </c>
      <c r="AZ45" s="143">
        <v>0.43</v>
      </c>
      <c r="BD45" s="144">
        <v>3.5700000000000101</v>
      </c>
      <c r="CL45" s="66" t="str">
        <f>'Indicator Selection'!C81</f>
        <v>PSEL.VII.A</v>
      </c>
      <c r="CM45" s="66" t="str">
        <f>CONCATENATE('Indicator Selection'!C81," ",'Indicator Selection'!E81," - ",'Indicator Selection'!G81)</f>
        <v>PSEL.VII.A Develop workplace conditions for teachers and other professional staff that promote effective professional development, practice, and student learning. - No</v>
      </c>
      <c r="CN45" s="65" t="str">
        <f t="shared" si="11"/>
        <v>No</v>
      </c>
    </row>
    <row r="46" spans="3:92" ht="91" x14ac:dyDescent="0.5">
      <c r="E46" s="140" t="str">
        <f t="shared" si="14"/>
        <v>Develop workplace conditions for teachers and other professional staff that promote effective professional development, practice, and student learning.</v>
      </c>
      <c r="F46" s="39" t="str">
        <f t="shared" si="15"/>
        <v>PSEL.VII.A - Develop workplace conditions for teachers and other professional staff that promote effective professional development, practice, and student learning.</v>
      </c>
      <c r="H46" s="65" t="str">
        <f t="shared" si="7"/>
        <v>PSEL.VII.B</v>
      </c>
      <c r="I46" s="140" t="s">
        <v>32</v>
      </c>
      <c r="J46" s="140" t="s">
        <v>33</v>
      </c>
      <c r="K46" s="140" t="s">
        <v>34</v>
      </c>
      <c r="L46" s="65" t="s">
        <v>210</v>
      </c>
      <c r="M46" s="140" t="s">
        <v>95</v>
      </c>
      <c r="N46" s="65" t="s">
        <v>49</v>
      </c>
      <c r="O46" s="39" t="str">
        <f t="shared" si="8"/>
        <v>B. Empower and entrust teachers and staff with collective responsibility for meeting the academic, social, emotional, and physical needs of each student, pursuant to the mission, vision, and core values of the school.</v>
      </c>
      <c r="P46" s="65" t="str">
        <f t="shared" si="13"/>
        <v>PSEL.VII.B</v>
      </c>
      <c r="Q46" s="65" t="s">
        <v>491</v>
      </c>
      <c r="T46" s="35" t="s">
        <v>363</v>
      </c>
      <c r="U46" s="34" t="s">
        <v>33</v>
      </c>
      <c r="V46" s="34" t="s">
        <v>95</v>
      </c>
      <c r="W46" s="34" t="s">
        <v>34</v>
      </c>
      <c r="AX46" s="143">
        <v>0.44</v>
      </c>
      <c r="AZ46" s="143">
        <v>0.44</v>
      </c>
      <c r="BD46" s="144">
        <v>3.5600000000000098</v>
      </c>
      <c r="CL46" s="66" t="str">
        <f>'Indicator Selection'!C82</f>
        <v>PSEL.VII.B</v>
      </c>
      <c r="CM46" s="66" t="str">
        <f>CONCATENATE('Indicator Selection'!C82," ",'Indicator Selection'!E82," - ",'Indicator Selection'!G82)</f>
        <v>PSEL.VII.B Empower and entrust teachers and staff with collective responsibility for meeting the academic, social, emotional, and physical needs of each student, pursuant to the mission, vision, and core values of the school. - No</v>
      </c>
      <c r="CN46" s="65" t="str">
        <f t="shared" si="11"/>
        <v>No</v>
      </c>
    </row>
    <row r="47" spans="3:92" ht="156" x14ac:dyDescent="0.5">
      <c r="E47" s="140" t="str">
        <f t="shared" si="14"/>
        <v>Empower and entrust teachers and staff with collective responsibility for meeting the academic, social, emotional, and physical needs of each student, pursuant to the mission, vision, and core values of the school.</v>
      </c>
      <c r="F47" s="39" t="str">
        <f t="shared" si="15"/>
        <v>PSEL.VII.B - Empower and entrust teachers and staff with collective responsibility for meeting the academic, social, emotional, and physical needs of each student, pursuant to the mission, vision, and core values of the school.</v>
      </c>
      <c r="H47" s="65" t="str">
        <f t="shared" si="7"/>
        <v>PSEL.VII.C</v>
      </c>
      <c r="I47" s="140" t="s">
        <v>32</v>
      </c>
      <c r="J47" s="140" t="s">
        <v>33</v>
      </c>
      <c r="K47" s="140" t="s">
        <v>34</v>
      </c>
      <c r="L47" s="65" t="s">
        <v>210</v>
      </c>
      <c r="M47" s="140" t="s">
        <v>613</v>
      </c>
      <c r="N47" s="65" t="s">
        <v>50</v>
      </c>
      <c r="O47" s="39" t="str">
        <f t="shared" si="8"/>
        <v>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P47" s="65" t="str">
        <f t="shared" si="13"/>
        <v>PSEL.VII.C</v>
      </c>
      <c r="Q47" s="65"/>
      <c r="T47" s="35" t="s">
        <v>401</v>
      </c>
      <c r="U47" s="34" t="s">
        <v>33</v>
      </c>
      <c r="V47" s="34" t="s">
        <v>613</v>
      </c>
      <c r="W47" s="34" t="s">
        <v>34</v>
      </c>
      <c r="AX47" s="143">
        <v>0.45</v>
      </c>
      <c r="AZ47" s="143">
        <v>0.45</v>
      </c>
      <c r="BD47" s="144">
        <v>3.55000000000001</v>
      </c>
      <c r="CL47" s="66" t="str">
        <f>'Indicator Selection'!C83</f>
        <v>PSEL.VII.C</v>
      </c>
      <c r="CM47" s="66" t="str">
        <f>CONCATENATE('Indicator Selection'!C83," ",'Indicator Selection'!E83," - ",'Indicator Selection'!G83)</f>
        <v>PSEL.VII.C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 - No</v>
      </c>
      <c r="CN47" s="65" t="str">
        <f t="shared" si="11"/>
        <v>No</v>
      </c>
    </row>
    <row r="48" spans="3:92" ht="78" x14ac:dyDescent="0.5">
      <c r="E48" s="140" t="str">
        <f t="shared" si="14"/>
        <v>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F48" s="39" t="str">
        <f t="shared" si="15"/>
        <v>PSEL.VII.C -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H48" s="65" t="str">
        <f t="shared" si="7"/>
        <v>PSEL.VII.D</v>
      </c>
      <c r="I48" s="140" t="s">
        <v>32</v>
      </c>
      <c r="J48" s="140" t="s">
        <v>33</v>
      </c>
      <c r="K48" s="140" t="s">
        <v>34</v>
      </c>
      <c r="L48" s="65" t="s">
        <v>210</v>
      </c>
      <c r="M48" s="140" t="s">
        <v>96</v>
      </c>
      <c r="N48" s="65" t="s">
        <v>51</v>
      </c>
      <c r="O48" s="39" t="str">
        <f t="shared" si="8"/>
        <v>D. Promote mutual accountability among teachers and other professional staff for each student’s success and the effectiveness of the school as a whole.</v>
      </c>
      <c r="P48" s="65" t="str">
        <f t="shared" si="13"/>
        <v>PSEL.VII.D</v>
      </c>
      <c r="Q48" s="65" t="s">
        <v>492</v>
      </c>
      <c r="T48" s="35" t="s">
        <v>364</v>
      </c>
      <c r="U48" s="34" t="s">
        <v>33</v>
      </c>
      <c r="V48" s="34" t="s">
        <v>96</v>
      </c>
      <c r="W48" s="34" t="s">
        <v>34</v>
      </c>
      <c r="AX48" s="143">
        <v>0.46</v>
      </c>
      <c r="AZ48" s="143">
        <v>0.46</v>
      </c>
      <c r="BD48" s="144">
        <v>3.5400000000000098</v>
      </c>
      <c r="CL48" s="66" t="str">
        <f>'Indicator Selection'!C84</f>
        <v>PSEL.VII.D</v>
      </c>
      <c r="CM48" s="66" t="str">
        <f>CONCATENATE('Indicator Selection'!C84," ",'Indicator Selection'!E84," - ",'Indicator Selection'!G84)</f>
        <v>PSEL.VII.D Promote mutual accountability among teachers and other professional staff for each student’s success and the effectiveness of the school as a whole. - No</v>
      </c>
      <c r="CN48" s="65" t="str">
        <f t="shared" si="11"/>
        <v>No</v>
      </c>
    </row>
    <row r="49" spans="5:92" ht="78" x14ac:dyDescent="0.5">
      <c r="E49" s="140" t="str">
        <f t="shared" si="14"/>
        <v>Promote mutual accountability among teachers and other professional staff for each student’s success and the effectiveness of the school as a whole.</v>
      </c>
      <c r="F49" s="39" t="str">
        <f t="shared" si="15"/>
        <v>PSEL.VII.D - Promote mutual accountability among teachers and other professional staff for each student’s success and the effectiveness of the school as a whole.</v>
      </c>
      <c r="H49" s="65" t="str">
        <f t="shared" si="7"/>
        <v>PSEL.VII.E</v>
      </c>
      <c r="I49" s="140" t="s">
        <v>32</v>
      </c>
      <c r="J49" s="140" t="s">
        <v>33</v>
      </c>
      <c r="K49" s="140" t="s">
        <v>34</v>
      </c>
      <c r="L49" s="65" t="s">
        <v>210</v>
      </c>
      <c r="M49" s="140" t="s">
        <v>97</v>
      </c>
      <c r="N49" s="65" t="s">
        <v>52</v>
      </c>
      <c r="O49" s="39" t="str">
        <f t="shared" si="8"/>
        <v>E. Develop and support open, productive, caring, and trusting working relationships among leaders, faculty, and staff to promote professional capacity and the improvement of practice.</v>
      </c>
      <c r="P49" s="65" t="str">
        <f t="shared" si="13"/>
        <v>PSEL.VII.E</v>
      </c>
      <c r="Q49" s="65" t="s">
        <v>482</v>
      </c>
      <c r="T49" s="35" t="s">
        <v>365</v>
      </c>
      <c r="U49" s="34" t="s">
        <v>33</v>
      </c>
      <c r="V49" s="34" t="s">
        <v>97</v>
      </c>
      <c r="W49" s="34" t="s">
        <v>34</v>
      </c>
      <c r="AX49" s="143">
        <v>0.47</v>
      </c>
      <c r="AZ49" s="143">
        <v>0.47</v>
      </c>
      <c r="BD49" s="144">
        <v>3.53000000000001</v>
      </c>
      <c r="CL49" s="66" t="str">
        <f>'Indicator Selection'!C85</f>
        <v>PSEL.VII.E</v>
      </c>
      <c r="CM49" s="66" t="str">
        <f>CONCATENATE('Indicator Selection'!C85," ",'Indicator Selection'!E85," - ",'Indicator Selection'!G85)</f>
        <v>PSEL.VII.E Develop and support open, productive, caring, and trusting working relationships among leaders, faculty, and staff to promote professional capacity and the improvement of practice. - No</v>
      </c>
      <c r="CN49" s="65" t="str">
        <f t="shared" si="11"/>
        <v>No</v>
      </c>
    </row>
    <row r="50" spans="5:92" ht="65" x14ac:dyDescent="0.5">
      <c r="E50" s="140" t="str">
        <f t="shared" si="14"/>
        <v>Develop and support open, productive, caring, and trusting working relationships among leaders, faculty, and staff to promote professional capacity and the improvement of practice.</v>
      </c>
      <c r="F50" s="39" t="str">
        <f t="shared" si="15"/>
        <v>PSEL.VII.E - Develop and support open, productive, caring, and trusting working relationships among leaders, faculty, and staff to promote professional capacity and the improvement of practice.</v>
      </c>
      <c r="H50" s="65" t="str">
        <f t="shared" si="7"/>
        <v>PSEL.VII.F</v>
      </c>
      <c r="I50" s="140" t="s">
        <v>32</v>
      </c>
      <c r="J50" s="140" t="s">
        <v>33</v>
      </c>
      <c r="K50" s="140" t="s">
        <v>34</v>
      </c>
      <c r="L50" s="65" t="s">
        <v>210</v>
      </c>
      <c r="M50" s="140" t="s">
        <v>98</v>
      </c>
      <c r="N50" s="65" t="s">
        <v>53</v>
      </c>
      <c r="O50" s="39" t="str">
        <f t="shared" si="8"/>
        <v>F. Design and implement job-embedded and other opportunities for professional learning collaboratively with faculty and staff.</v>
      </c>
      <c r="P50" s="65" t="str">
        <f t="shared" si="13"/>
        <v>PSEL.VII.F</v>
      </c>
      <c r="Q50" s="65" t="s">
        <v>489</v>
      </c>
      <c r="T50" s="35" t="s">
        <v>366</v>
      </c>
      <c r="U50" s="34" t="s">
        <v>33</v>
      </c>
      <c r="V50" s="34" t="s">
        <v>98</v>
      </c>
      <c r="W50" s="34" t="s">
        <v>34</v>
      </c>
      <c r="AX50" s="143">
        <v>0.48</v>
      </c>
      <c r="AZ50" s="143">
        <v>0.48</v>
      </c>
      <c r="BD50" s="144">
        <v>3.5200000000000098</v>
      </c>
      <c r="CL50" s="66" t="str">
        <f>'Indicator Selection'!C86</f>
        <v>PSEL.VII.F</v>
      </c>
      <c r="CM50" s="66" t="str">
        <f>CONCATENATE('Indicator Selection'!C86," ",'Indicator Selection'!E86," - ",'Indicator Selection'!G86)</f>
        <v>PSEL.VII.F Design and implement job-embedded and other opportunities for professional learning collaboratively with faculty and staff. - No</v>
      </c>
      <c r="CN50" s="65" t="str">
        <f t="shared" si="11"/>
        <v>No</v>
      </c>
    </row>
    <row r="51" spans="5:92" ht="52" x14ac:dyDescent="0.5">
      <c r="E51" s="140" t="str">
        <f t="shared" si="14"/>
        <v>Design and implement job-embedded and other opportunities for professional learning collaboratively with faculty and staff.</v>
      </c>
      <c r="F51" s="39" t="str">
        <f t="shared" si="15"/>
        <v>PSEL.VII.F - Design and implement job-embedded and other opportunities for professional learning collaboratively with faculty and staff.</v>
      </c>
      <c r="H51" s="65" t="str">
        <f t="shared" si="7"/>
        <v>PSEL.VII.G</v>
      </c>
      <c r="I51" s="140" t="s">
        <v>32</v>
      </c>
      <c r="J51" s="140" t="s">
        <v>33</v>
      </c>
      <c r="K51" s="140" t="s">
        <v>34</v>
      </c>
      <c r="L51" s="65" t="s">
        <v>210</v>
      </c>
      <c r="M51" s="140" t="s">
        <v>99</v>
      </c>
      <c r="N51" s="65" t="s">
        <v>54</v>
      </c>
      <c r="O51" s="39" t="str">
        <f t="shared" si="8"/>
        <v>G. Provide opportunities for collaborative examination of practice, collegial feedback, and collective learning.</v>
      </c>
      <c r="P51" s="65" t="str">
        <f t="shared" si="13"/>
        <v>PSEL.VII.G</v>
      </c>
      <c r="Q51" s="65" t="s">
        <v>493</v>
      </c>
      <c r="T51" s="35" t="s">
        <v>367</v>
      </c>
      <c r="U51" s="34" t="s">
        <v>33</v>
      </c>
      <c r="V51" s="34" t="s">
        <v>99</v>
      </c>
      <c r="W51" s="34" t="s">
        <v>34</v>
      </c>
      <c r="AX51" s="143">
        <v>0.49</v>
      </c>
      <c r="AZ51" s="143">
        <v>0.49</v>
      </c>
      <c r="BD51" s="144">
        <v>3.51000000000001</v>
      </c>
      <c r="CL51" s="66" t="str">
        <f>'Indicator Selection'!C87</f>
        <v>PSEL.VII.G</v>
      </c>
      <c r="CM51" s="66" t="str">
        <f>CONCATENATE('Indicator Selection'!C87," ",'Indicator Selection'!E87," - ",'Indicator Selection'!G87)</f>
        <v>PSEL.VII.G Provide opportunities for collaborative examination of practice, collegial feedback, and collective learning. - No</v>
      </c>
      <c r="CN51" s="65" t="str">
        <f t="shared" si="11"/>
        <v>No</v>
      </c>
    </row>
    <row r="52" spans="5:92" ht="39" x14ac:dyDescent="0.5">
      <c r="E52" s="140" t="str">
        <f t="shared" si="14"/>
        <v>Provide opportunities for collaborative examination of practice, collegial feedback, and collective learning.</v>
      </c>
      <c r="F52" s="39" t="str">
        <f t="shared" si="15"/>
        <v>PSEL.VII.G - Provide opportunities for collaborative examination of practice, collegial feedback, and collective learning.</v>
      </c>
      <c r="H52" s="65" t="str">
        <f t="shared" si="7"/>
        <v>PSEL.VII.H</v>
      </c>
      <c r="I52" s="140" t="s">
        <v>32</v>
      </c>
      <c r="J52" s="140" t="s">
        <v>33</v>
      </c>
      <c r="K52" s="140" t="s">
        <v>34</v>
      </c>
      <c r="L52" s="65" t="s">
        <v>210</v>
      </c>
      <c r="M52" s="140" t="s">
        <v>35</v>
      </c>
      <c r="N52" s="65" t="s">
        <v>55</v>
      </c>
      <c r="O52" s="39" t="str">
        <f t="shared" si="8"/>
        <v>H. Encourage faculty-initiated improvement of programs and practices.</v>
      </c>
      <c r="P52" s="65" t="str">
        <f t="shared" si="13"/>
        <v>PSEL.VII.H</v>
      </c>
      <c r="Q52" s="65" t="s">
        <v>479</v>
      </c>
      <c r="T52" s="35" t="s">
        <v>368</v>
      </c>
      <c r="U52" s="34" t="s">
        <v>33</v>
      </c>
      <c r="V52" s="34" t="s">
        <v>35</v>
      </c>
      <c r="W52" s="34" t="s">
        <v>34</v>
      </c>
      <c r="AX52" s="143">
        <v>0.5</v>
      </c>
      <c r="AZ52" s="143">
        <v>0.5</v>
      </c>
      <c r="BD52" s="144">
        <v>3.5000000000000102</v>
      </c>
      <c r="CL52" s="66" t="str">
        <f>'Indicator Selection'!C88</f>
        <v>PSEL.VII.H</v>
      </c>
      <c r="CM52" s="66" t="str">
        <f>CONCATENATE('Indicator Selection'!C88," ",'Indicator Selection'!E88," - ",'Indicator Selection'!G88)</f>
        <v>PSEL.VII.H Encourage faculty-initiated improvement of programs and practices. - No</v>
      </c>
      <c r="CN52" s="65" t="str">
        <f t="shared" si="11"/>
        <v>No</v>
      </c>
    </row>
    <row r="53" spans="5:92" ht="39" x14ac:dyDescent="0.5">
      <c r="E53" s="140" t="str">
        <f t="shared" si="14"/>
        <v>Encourage faculty-initiated improvement of programs and practices.</v>
      </c>
      <c r="F53" s="39" t="str">
        <f t="shared" si="15"/>
        <v>PSEL.VII.H - Encourage faculty-initiated improvement of programs and practices.</v>
      </c>
      <c r="H53" s="65" t="str">
        <f t="shared" si="7"/>
        <v>PSEL.VIII.A</v>
      </c>
      <c r="I53" s="140" t="s">
        <v>36</v>
      </c>
      <c r="J53" s="140" t="s">
        <v>37</v>
      </c>
      <c r="K53" s="140" t="s">
        <v>39</v>
      </c>
      <c r="L53" s="65" t="s">
        <v>211</v>
      </c>
      <c r="M53" s="140" t="s">
        <v>38</v>
      </c>
      <c r="N53" s="65" t="s">
        <v>48</v>
      </c>
      <c r="O53" s="39" t="str">
        <f t="shared" si="8"/>
        <v>A. Are approachable, accessible, and welcoming to families and members of the community.</v>
      </c>
      <c r="P53" s="65" t="str">
        <f t="shared" si="13"/>
        <v>PSEL.VIII.A</v>
      </c>
      <c r="Q53" s="65" t="s">
        <v>494</v>
      </c>
      <c r="T53" s="35" t="s">
        <v>369</v>
      </c>
      <c r="U53" s="34" t="s">
        <v>37</v>
      </c>
      <c r="V53" s="34" t="s">
        <v>38</v>
      </c>
      <c r="W53" s="34" t="s">
        <v>39</v>
      </c>
      <c r="AX53" s="143">
        <v>0.51</v>
      </c>
      <c r="AZ53" s="143">
        <v>0.51</v>
      </c>
      <c r="BD53" s="144">
        <v>3.49000000000001</v>
      </c>
      <c r="CL53" s="66" t="str">
        <f>'Indicator Selection'!C94</f>
        <v>PSEL.VIII.A</v>
      </c>
      <c r="CM53" s="66" t="str">
        <f>CONCATENATE('Indicator Selection'!C94," ",'Indicator Selection'!E94," - ",'Indicator Selection'!G94)</f>
        <v>PSEL.VIII.A Are approachable, accessible, and welcoming to families and members of the community. - No</v>
      </c>
      <c r="CN53" s="65" t="str">
        <f t="shared" si="11"/>
        <v>No</v>
      </c>
    </row>
    <row r="54" spans="5:92" ht="65" x14ac:dyDescent="0.5">
      <c r="E54" s="140" t="str">
        <f t="shared" si="14"/>
        <v>Are approachable, accessible, and welcoming to families and members of the community.</v>
      </c>
      <c r="F54" s="39" t="str">
        <f t="shared" si="15"/>
        <v>PSEL.VIII.A - Are approachable, accessible, and welcoming to families and members of the community.</v>
      </c>
      <c r="H54" s="65" t="str">
        <f t="shared" si="7"/>
        <v>PSEL.VIII.B</v>
      </c>
      <c r="I54" s="140" t="s">
        <v>36</v>
      </c>
      <c r="J54" s="140" t="s">
        <v>37</v>
      </c>
      <c r="K54" s="140" t="s">
        <v>39</v>
      </c>
      <c r="L54" s="65" t="s">
        <v>211</v>
      </c>
      <c r="M54" s="140" t="s">
        <v>100</v>
      </c>
      <c r="N54" s="65" t="s">
        <v>49</v>
      </c>
      <c r="O54" s="39" t="str">
        <f t="shared" si="8"/>
        <v>B. Create and sustain positive, collaborative, and productive relationships with families and the community for the benefit of students.</v>
      </c>
      <c r="P54" s="65" t="str">
        <f t="shared" si="13"/>
        <v>PSEL.VIII.B</v>
      </c>
      <c r="Q54" s="65" t="s">
        <v>494</v>
      </c>
      <c r="T54" s="35" t="s">
        <v>370</v>
      </c>
      <c r="U54" s="34" t="s">
        <v>37</v>
      </c>
      <c r="V54" s="34" t="s">
        <v>100</v>
      </c>
      <c r="W54" s="34" t="s">
        <v>39</v>
      </c>
      <c r="AX54" s="143">
        <v>0.52</v>
      </c>
      <c r="AZ54" s="143">
        <v>0.52</v>
      </c>
      <c r="BD54" s="144">
        <v>3.4800000000000102</v>
      </c>
      <c r="CL54" s="66" t="str">
        <f>'Indicator Selection'!C95</f>
        <v>PSEL.VIII.B</v>
      </c>
      <c r="CM54" s="66" t="str">
        <f>CONCATENATE('Indicator Selection'!C95," ",'Indicator Selection'!E95," - ",'Indicator Selection'!G95)</f>
        <v>PSEL.VIII.B Create and sustain positive, collaborative, and productive relationships with families and the community for the benefit of students. - No</v>
      </c>
      <c r="CN54" s="65" t="str">
        <f t="shared" si="11"/>
        <v>No</v>
      </c>
    </row>
    <row r="55" spans="5:92" ht="65" x14ac:dyDescent="0.5">
      <c r="E55" s="140" t="str">
        <f t="shared" si="14"/>
        <v>Create and sustain positive, collaborative, and productive relationships with families and the community for the benefit of students.</v>
      </c>
      <c r="F55" s="39" t="str">
        <f t="shared" si="15"/>
        <v>PSEL.VIII.B - Create and sustain positive, collaborative, and productive relationships with families and the community for the benefit of students.</v>
      </c>
      <c r="H55" s="65" t="str">
        <f t="shared" si="7"/>
        <v>PSEL.VIII.C</v>
      </c>
      <c r="I55" s="140" t="s">
        <v>36</v>
      </c>
      <c r="J55" s="140" t="s">
        <v>37</v>
      </c>
      <c r="K55" s="140" t="s">
        <v>39</v>
      </c>
      <c r="L55" s="65" t="s">
        <v>211</v>
      </c>
      <c r="M55" s="140" t="s">
        <v>101</v>
      </c>
      <c r="N55" s="65" t="s">
        <v>50</v>
      </c>
      <c r="O55" s="39" t="str">
        <f t="shared" si="8"/>
        <v>C. Engage in regular and open two-way communication with families and the community about the school, students, needs, problems, and accomplishments.</v>
      </c>
      <c r="P55" s="65" t="str">
        <f t="shared" si="13"/>
        <v>PSEL.VIII.C</v>
      </c>
      <c r="Q55" s="65" t="s">
        <v>495</v>
      </c>
      <c r="T55" s="35" t="s">
        <v>371</v>
      </c>
      <c r="U55" s="34" t="s">
        <v>37</v>
      </c>
      <c r="V55" s="34" t="s">
        <v>101</v>
      </c>
      <c r="W55" s="34" t="s">
        <v>39</v>
      </c>
      <c r="AX55" s="143">
        <v>0.53</v>
      </c>
      <c r="AZ55" s="143">
        <v>0.53</v>
      </c>
      <c r="BD55" s="144">
        <v>3.47000000000001</v>
      </c>
      <c r="CL55" s="66" t="str">
        <f>'Indicator Selection'!C96</f>
        <v>PSEL.VIII.C</v>
      </c>
      <c r="CM55" s="66" t="str">
        <f>CONCATENATE('Indicator Selection'!C96," ",'Indicator Selection'!E96," - ",'Indicator Selection'!G96)</f>
        <v>PSEL.VIII.C Engage in regular and open two-way communication with families and the community about the school, students, needs, problems, and accomplishments. - No</v>
      </c>
      <c r="CN55" s="65" t="str">
        <f t="shared" si="11"/>
        <v>No</v>
      </c>
    </row>
    <row r="56" spans="5:92" ht="65" x14ac:dyDescent="0.5">
      <c r="E56" s="140" t="str">
        <f t="shared" si="14"/>
        <v>Engage in regular and open two-way communication with families and the community about the school, students, needs, problems, and accomplishments.</v>
      </c>
      <c r="F56" s="39" t="str">
        <f t="shared" si="15"/>
        <v>PSEL.VIII.C - Engage in regular and open two-way communication with families and the community about the school, students, needs, problems, and accomplishments.</v>
      </c>
      <c r="H56" s="65" t="str">
        <f t="shared" si="7"/>
        <v>PSEL.VIII.D</v>
      </c>
      <c r="I56" s="140" t="s">
        <v>36</v>
      </c>
      <c r="J56" s="140" t="s">
        <v>37</v>
      </c>
      <c r="K56" s="140" t="s">
        <v>39</v>
      </c>
      <c r="L56" s="65" t="s">
        <v>211</v>
      </c>
      <c r="M56" s="140" t="s">
        <v>102</v>
      </c>
      <c r="N56" s="65" t="s">
        <v>51</v>
      </c>
      <c r="O56" s="39" t="str">
        <f t="shared" si="8"/>
        <v>D. Maintain a presence in the community to understand its strengths and needs, develop productive relationships, and engage its resources for the school.</v>
      </c>
      <c r="P56" s="65" t="str">
        <f t="shared" si="13"/>
        <v>PSEL.VIII.D</v>
      </c>
      <c r="Q56" s="65" t="s">
        <v>495</v>
      </c>
      <c r="T56" s="35" t="s">
        <v>372</v>
      </c>
      <c r="U56" s="34" t="s">
        <v>37</v>
      </c>
      <c r="V56" s="34" t="s">
        <v>102</v>
      </c>
      <c r="W56" s="34" t="s">
        <v>39</v>
      </c>
      <c r="AX56" s="143">
        <v>0.54</v>
      </c>
      <c r="AZ56" s="143">
        <v>0.54</v>
      </c>
      <c r="BD56" s="144">
        <v>3.4600000000000102</v>
      </c>
      <c r="CL56" s="66" t="str">
        <f>'Indicator Selection'!C97</f>
        <v>PSEL.VIII.D</v>
      </c>
      <c r="CM56" s="66" t="str">
        <f>CONCATENATE('Indicator Selection'!C97," ",'Indicator Selection'!E97," - ",'Indicator Selection'!G97)</f>
        <v>PSEL.VIII.D Maintain a presence in the community to understand its strengths and needs, develop productive relationships, and engage its resources for the school. - No</v>
      </c>
      <c r="CN56" s="65" t="str">
        <f t="shared" si="11"/>
        <v>No</v>
      </c>
    </row>
    <row r="57" spans="5:92" ht="52" x14ac:dyDescent="0.5">
      <c r="E57" s="140" t="str">
        <f t="shared" si="14"/>
        <v>Maintain a presence in the community to understand its strengths and needs, develop productive relationships, and engage its resources for the school.</v>
      </c>
      <c r="F57" s="39" t="str">
        <f t="shared" si="15"/>
        <v>PSEL.VIII.D - Maintain a presence in the community to understand its strengths and needs, develop productive relationships, and engage its resources for the school.</v>
      </c>
      <c r="H57" s="65" t="str">
        <f t="shared" si="7"/>
        <v>PSEL.VIII.E</v>
      </c>
      <c r="I57" s="140" t="s">
        <v>36</v>
      </c>
      <c r="J57" s="140" t="s">
        <v>37</v>
      </c>
      <c r="K57" s="140" t="s">
        <v>39</v>
      </c>
      <c r="L57" s="65" t="s">
        <v>211</v>
      </c>
      <c r="M57" s="140" t="s">
        <v>103</v>
      </c>
      <c r="N57" s="65" t="s">
        <v>52</v>
      </c>
      <c r="O57" s="39" t="str">
        <f t="shared" si="8"/>
        <v>E. Create means for the school community to partner with families to support student learning in and out of school.</v>
      </c>
      <c r="P57" s="65" t="str">
        <f t="shared" si="13"/>
        <v>PSEL.VIII.E</v>
      </c>
      <c r="Q57" s="65" t="s">
        <v>482</v>
      </c>
      <c r="T57" s="35" t="s">
        <v>373</v>
      </c>
      <c r="U57" s="34" t="s">
        <v>37</v>
      </c>
      <c r="V57" s="34" t="s">
        <v>103</v>
      </c>
      <c r="W57" s="34" t="s">
        <v>39</v>
      </c>
      <c r="AX57" s="143">
        <v>0.55000000000000004</v>
      </c>
      <c r="AZ57" s="143">
        <v>0.55000000000000004</v>
      </c>
      <c r="BD57" s="144">
        <v>3.4500000000000099</v>
      </c>
      <c r="CL57" s="66" t="str">
        <f>'Indicator Selection'!C98</f>
        <v>PSEL.VIII.E</v>
      </c>
      <c r="CM57" s="66" t="str">
        <f>CONCATENATE('Indicator Selection'!C98," ",'Indicator Selection'!E98," - ",'Indicator Selection'!G98)</f>
        <v>PSEL.VIII.E Create means for the school community to partner with families to support student learning in and out of school. - No</v>
      </c>
      <c r="CN57" s="65" t="str">
        <f t="shared" si="11"/>
        <v>No</v>
      </c>
    </row>
    <row r="58" spans="5:92" ht="78" x14ac:dyDescent="0.5">
      <c r="E58" s="140" t="str">
        <f t="shared" si="14"/>
        <v>Create means for the school community to partner with families to support student learning in and out of school.</v>
      </c>
      <c r="F58" s="39" t="str">
        <f t="shared" si="15"/>
        <v>PSEL.VIII.E - Create means for the school community to partner with families to support student learning in and out of school.</v>
      </c>
      <c r="H58" s="65" t="str">
        <f t="shared" si="7"/>
        <v>PSEL.VIII.F</v>
      </c>
      <c r="I58" s="140" t="s">
        <v>36</v>
      </c>
      <c r="J58" s="140" t="s">
        <v>37</v>
      </c>
      <c r="K58" s="140" t="s">
        <v>39</v>
      </c>
      <c r="L58" s="65" t="s">
        <v>211</v>
      </c>
      <c r="M58" s="140" t="s">
        <v>104</v>
      </c>
      <c r="N58" s="65" t="s">
        <v>53</v>
      </c>
      <c r="O58" s="39" t="str">
        <f t="shared" si="8"/>
        <v>F. Understand, value, and employ the community’s cultural, social, intellectual, and political resources to promote student learning and school improvement.</v>
      </c>
      <c r="P58" s="65" t="str">
        <f t="shared" si="13"/>
        <v>PSEL.VIII.F</v>
      </c>
      <c r="Q58" s="65" t="s">
        <v>472</v>
      </c>
      <c r="T58" s="35" t="s">
        <v>374</v>
      </c>
      <c r="U58" s="34" t="s">
        <v>37</v>
      </c>
      <c r="V58" s="34" t="s">
        <v>104</v>
      </c>
      <c r="W58" s="34" t="s">
        <v>39</v>
      </c>
      <c r="AX58" s="143">
        <v>0.56000000000000005</v>
      </c>
      <c r="AZ58" s="143">
        <v>0.56000000000000005</v>
      </c>
      <c r="BD58" s="144">
        <v>3.4400000000000102</v>
      </c>
      <c r="CL58" s="66" t="str">
        <f>'Indicator Selection'!C99</f>
        <v>PSEL.VIII.F</v>
      </c>
      <c r="CM58" s="66" t="str">
        <f>CONCATENATE('Indicator Selection'!C99," ",'Indicator Selection'!E99," - ",'Indicator Selection'!G99)</f>
        <v>PSEL.VIII.F Understand, value, and employ the community’s cultural, social, intellectual, and political resources to promote student learning and school improvement. - No</v>
      </c>
      <c r="CN58" s="65" t="str">
        <f t="shared" si="11"/>
        <v>No</v>
      </c>
    </row>
    <row r="59" spans="5:92" ht="39" x14ac:dyDescent="0.5">
      <c r="E59" s="140" t="str">
        <f t="shared" si="14"/>
        <v>Understand, value, and employ the community’s cultural, social, intellectual, and political resources to promote student learning and school improvement.</v>
      </c>
      <c r="F59" s="39" t="str">
        <f t="shared" si="15"/>
        <v>PSEL.VIII.F - Understand, value, and employ the community’s cultural, social, intellectual, and political resources to promote student learning and school improvement.</v>
      </c>
      <c r="H59" s="65" t="str">
        <f t="shared" si="7"/>
        <v>PSEL.VIII.G</v>
      </c>
      <c r="I59" s="140" t="s">
        <v>36</v>
      </c>
      <c r="J59" s="140" t="s">
        <v>37</v>
      </c>
      <c r="K59" s="140" t="s">
        <v>39</v>
      </c>
      <c r="L59" s="65" t="s">
        <v>211</v>
      </c>
      <c r="M59" s="140" t="s">
        <v>40</v>
      </c>
      <c r="N59" s="65" t="s">
        <v>54</v>
      </c>
      <c r="O59" s="39" t="str">
        <f t="shared" si="8"/>
        <v>G. Develop and provide the school as a resource for families and the community.</v>
      </c>
      <c r="P59" s="65" t="str">
        <f t="shared" si="13"/>
        <v>PSEL.VIII.G</v>
      </c>
      <c r="Q59" s="65" t="s">
        <v>494</v>
      </c>
      <c r="T59" s="35" t="s">
        <v>375</v>
      </c>
      <c r="U59" s="34" t="s">
        <v>37</v>
      </c>
      <c r="V59" s="34" t="s">
        <v>40</v>
      </c>
      <c r="W59" s="34" t="s">
        <v>39</v>
      </c>
      <c r="AX59" s="143">
        <v>0.56999999999999995</v>
      </c>
      <c r="AZ59" s="143">
        <v>0.56999999999999995</v>
      </c>
      <c r="BD59" s="144">
        <v>3.4300000000000099</v>
      </c>
      <c r="CL59" s="66" t="str">
        <f>'Indicator Selection'!C100</f>
        <v>PSEL.VIII.G</v>
      </c>
      <c r="CM59" s="66" t="str">
        <f>CONCATENATE('Indicator Selection'!C100," ",'Indicator Selection'!E100," - ",'Indicator Selection'!G100)</f>
        <v>PSEL.VIII.G Develop and provide the school as a resource for families and the community. - No</v>
      </c>
      <c r="CN59" s="65" t="str">
        <f t="shared" si="11"/>
        <v>No</v>
      </c>
    </row>
    <row r="60" spans="5:92" ht="65" x14ac:dyDescent="0.5">
      <c r="E60" s="140" t="str">
        <f t="shared" si="14"/>
        <v>Develop and provide the school as a resource for families and the community.</v>
      </c>
      <c r="F60" s="39" t="str">
        <f t="shared" si="15"/>
        <v>PSEL.VIII.G - Develop and provide the school as a resource for families and the community.</v>
      </c>
      <c r="H60" s="65" t="str">
        <f t="shared" si="7"/>
        <v>PSEL.VIII.H</v>
      </c>
      <c r="I60" s="140" t="s">
        <v>36</v>
      </c>
      <c r="J60" s="140" t="s">
        <v>37</v>
      </c>
      <c r="K60" s="140" t="s">
        <v>39</v>
      </c>
      <c r="L60" s="65" t="s">
        <v>211</v>
      </c>
      <c r="M60" s="140" t="s">
        <v>105</v>
      </c>
      <c r="N60" s="65" t="s">
        <v>55</v>
      </c>
      <c r="O60" s="39" t="str">
        <f t="shared" si="8"/>
        <v>H. Advocate for the school and district, and for the importance of education and student needs and priorities to families and the community.</v>
      </c>
      <c r="P60" s="65" t="str">
        <f t="shared" si="13"/>
        <v>PSEL.VIII.H</v>
      </c>
      <c r="Q60" s="65" t="s">
        <v>496</v>
      </c>
      <c r="T60" s="35" t="s">
        <v>376</v>
      </c>
      <c r="U60" s="34" t="s">
        <v>37</v>
      </c>
      <c r="V60" s="34" t="s">
        <v>105</v>
      </c>
      <c r="W60" s="34" t="s">
        <v>39</v>
      </c>
      <c r="AX60" s="143">
        <v>0.57999999999999996</v>
      </c>
      <c r="AZ60" s="143">
        <v>0.57999999999999996</v>
      </c>
      <c r="BD60" s="144">
        <v>3.4200000000000101</v>
      </c>
      <c r="CL60" s="66" t="str">
        <f>'Indicator Selection'!C101</f>
        <v>PSEL.VIII.H</v>
      </c>
      <c r="CM60" s="66" t="str">
        <f>CONCATENATE('Indicator Selection'!C101," ",'Indicator Selection'!E101," - ",'Indicator Selection'!G101)</f>
        <v>PSEL.VIII.H Advocate for the school and district, and for the importance of education and student needs and priorities to families and the community. - No</v>
      </c>
      <c r="CN60" s="65" t="str">
        <f t="shared" si="11"/>
        <v>No</v>
      </c>
    </row>
    <row r="61" spans="5:92" ht="39" x14ac:dyDescent="0.5">
      <c r="E61" s="140" t="str">
        <f t="shared" si="14"/>
        <v>Advocate for the school and district, and for the importance of education and student needs and priorities to families and the community.</v>
      </c>
      <c r="F61" s="39" t="str">
        <f t="shared" si="15"/>
        <v>PSEL.VIII.H - Advocate for the school and district, and for the importance of education and student needs and priorities to families and the community.</v>
      </c>
      <c r="H61" s="65" t="str">
        <f t="shared" si="7"/>
        <v>PSEL.VIII.I</v>
      </c>
      <c r="I61" s="140" t="s">
        <v>36</v>
      </c>
      <c r="J61" s="140" t="s">
        <v>37</v>
      </c>
      <c r="K61" s="140" t="s">
        <v>39</v>
      </c>
      <c r="L61" s="65" t="s">
        <v>211</v>
      </c>
      <c r="M61" s="140" t="s">
        <v>41</v>
      </c>
      <c r="N61" s="65" t="s">
        <v>2</v>
      </c>
      <c r="O61" s="39" t="str">
        <f t="shared" si="8"/>
        <v>I. Advocate publicly for the needs and priorities of students, families, and the community.</v>
      </c>
      <c r="P61" s="65" t="str">
        <f t="shared" si="13"/>
        <v>PSEL.VIII.I</v>
      </c>
      <c r="Q61" s="65" t="s">
        <v>496</v>
      </c>
      <c r="T61" s="35" t="s">
        <v>377</v>
      </c>
      <c r="U61" s="34" t="s">
        <v>37</v>
      </c>
      <c r="V61" s="34" t="s">
        <v>41</v>
      </c>
      <c r="W61" s="34" t="s">
        <v>39</v>
      </c>
      <c r="AX61" s="143">
        <v>0.59</v>
      </c>
      <c r="AZ61" s="143">
        <v>0.59</v>
      </c>
      <c r="BD61" s="144">
        <v>3.4100000000000099</v>
      </c>
      <c r="CL61" s="66" t="str">
        <f>'Indicator Selection'!C102</f>
        <v>PSEL.VIII.I</v>
      </c>
      <c r="CM61" s="66" t="str">
        <f>CONCATENATE('Indicator Selection'!C102," ",'Indicator Selection'!E102," - ",'Indicator Selection'!G102)</f>
        <v>PSEL.VIII.I Advocate publicly for the needs and priorities of students, families, and the community. - No</v>
      </c>
      <c r="CN61" s="65" t="str">
        <f t="shared" si="11"/>
        <v>No</v>
      </c>
    </row>
    <row r="62" spans="5:92" ht="65" x14ac:dyDescent="0.5">
      <c r="E62" s="140" t="str">
        <f t="shared" si="14"/>
        <v>Advocate publicly for the needs and priorities of students, families, and the community.</v>
      </c>
      <c r="F62" s="39" t="str">
        <f t="shared" si="15"/>
        <v>PSEL.VIII.I - Advocate publicly for the needs and priorities of students, families, and the community.</v>
      </c>
      <c r="H62" s="65" t="str">
        <f t="shared" si="7"/>
        <v>PSEL.VIII.J</v>
      </c>
      <c r="I62" s="140" t="s">
        <v>36</v>
      </c>
      <c r="J62" s="140" t="s">
        <v>37</v>
      </c>
      <c r="K62" s="140" t="s">
        <v>39</v>
      </c>
      <c r="L62" s="65" t="s">
        <v>211</v>
      </c>
      <c r="M62" s="140" t="s">
        <v>106</v>
      </c>
      <c r="N62" s="65" t="s">
        <v>56</v>
      </c>
      <c r="O62" s="39" t="str">
        <f t="shared" si="8"/>
        <v>J. Build and sustain productive partnerships with public and private sectors to promote school improvement and student learning.</v>
      </c>
      <c r="P62" s="65" t="str">
        <f t="shared" si="13"/>
        <v>PSEL.VIII.J</v>
      </c>
      <c r="Q62" s="65" t="s">
        <v>497</v>
      </c>
      <c r="T62" s="35" t="s">
        <v>378</v>
      </c>
      <c r="U62" s="34" t="s">
        <v>37</v>
      </c>
      <c r="V62" s="34" t="s">
        <v>106</v>
      </c>
      <c r="W62" s="34" t="s">
        <v>39</v>
      </c>
      <c r="AX62" s="143">
        <v>0.6</v>
      </c>
      <c r="AZ62" s="143">
        <v>0.6</v>
      </c>
      <c r="BD62" s="144">
        <v>3.4000000000000101</v>
      </c>
      <c r="CL62" s="66" t="str">
        <f>'Indicator Selection'!C103</f>
        <v>PSEL.VIII.J</v>
      </c>
      <c r="CM62" s="66" t="str">
        <f>CONCATENATE('Indicator Selection'!C103," ",'Indicator Selection'!E103," - ",'Indicator Selection'!G103)</f>
        <v>PSEL.VIII.J Build and sustain productive partnerships with public and private sectors to promote school improvement and student learning. - No</v>
      </c>
      <c r="CN62" s="65" t="str">
        <f t="shared" si="11"/>
        <v>No</v>
      </c>
    </row>
    <row r="63" spans="5:92" ht="65" x14ac:dyDescent="0.5">
      <c r="E63" s="140" t="str">
        <f t="shared" si="14"/>
        <v>Build and sustain productive partnerships with public and private sectors to promote school improvement and student learning.</v>
      </c>
      <c r="F63" s="39" t="str">
        <f t="shared" si="15"/>
        <v>PSEL.VIII.J - Build and sustain productive partnerships with public and private sectors to promote school improvement and student learning.</v>
      </c>
      <c r="H63" s="65" t="str">
        <f t="shared" si="7"/>
        <v>PSEL.IX.A</v>
      </c>
      <c r="I63" s="140" t="s">
        <v>42</v>
      </c>
      <c r="J63" s="140" t="s">
        <v>43</v>
      </c>
      <c r="K63" s="140" t="s">
        <v>44</v>
      </c>
      <c r="L63" s="65" t="s">
        <v>212</v>
      </c>
      <c r="M63" s="140" t="s">
        <v>107</v>
      </c>
      <c r="N63" s="65" t="s">
        <v>48</v>
      </c>
      <c r="O63" s="39" t="str">
        <f t="shared" si="8"/>
        <v>A. Institute, manage, and monitor operations and administrative systems that promote the mission and vision of the school.</v>
      </c>
      <c r="P63" s="65" t="str">
        <f t="shared" si="13"/>
        <v>PSEL.IX.A</v>
      </c>
      <c r="Q63" s="65" t="s">
        <v>498</v>
      </c>
      <c r="T63" s="35" t="s">
        <v>379</v>
      </c>
      <c r="U63" s="34" t="s">
        <v>43</v>
      </c>
      <c r="V63" s="34" t="s">
        <v>107</v>
      </c>
      <c r="W63" s="34" t="s">
        <v>44</v>
      </c>
      <c r="AX63" s="143">
        <v>0.61</v>
      </c>
      <c r="AZ63" s="143">
        <v>0.61</v>
      </c>
      <c r="BD63" s="144">
        <v>3.3900000000000099</v>
      </c>
      <c r="CL63" s="66" t="str">
        <f>'Indicator Selection'!C109</f>
        <v>PSEL.IX.A</v>
      </c>
      <c r="CM63" s="66" t="str">
        <f>CONCATENATE('Indicator Selection'!C109," ",'Indicator Selection'!E109," - ",'Indicator Selection'!G109)</f>
        <v>PSEL.IX.A Institute, manage, and monitor operations and administrative systems that promote the mission and vision of the school. - No</v>
      </c>
      <c r="CN63" s="65" t="str">
        <f t="shared" si="11"/>
        <v>No</v>
      </c>
    </row>
    <row r="64" spans="5:92" ht="78" x14ac:dyDescent="0.5">
      <c r="E64" s="140" t="str">
        <f t="shared" si="14"/>
        <v>Institute, manage, and monitor operations and administrative systems that promote the mission and vision of the school.</v>
      </c>
      <c r="F64" s="39" t="str">
        <f t="shared" si="15"/>
        <v>PSEL.IX.A - Institute, manage, and monitor operations and administrative systems that promote the mission and vision of the school.</v>
      </c>
      <c r="H64" s="65" t="str">
        <f t="shared" si="7"/>
        <v>PSEL.IX.B</v>
      </c>
      <c r="I64" s="140" t="s">
        <v>42</v>
      </c>
      <c r="J64" s="140" t="s">
        <v>43</v>
      </c>
      <c r="K64" s="140" t="s">
        <v>44</v>
      </c>
      <c r="L64" s="65" t="s">
        <v>212</v>
      </c>
      <c r="M64" s="140" t="s">
        <v>618</v>
      </c>
      <c r="N64" s="65" t="s">
        <v>49</v>
      </c>
      <c r="O64" s="39" t="str">
        <f t="shared" si="8"/>
        <v>B. Strategically manage staff resources, assigning and scheduling teachers and staff to roles and responsibilities that optimize their professional capacity to address each student’s learning needs.</v>
      </c>
      <c r="P64" s="65" t="str">
        <f t="shared" si="13"/>
        <v>PSEL.IX.B</v>
      </c>
      <c r="Q64" s="65" t="s">
        <v>499</v>
      </c>
      <c r="T64" s="35" t="s">
        <v>380</v>
      </c>
      <c r="U64" s="34" t="s">
        <v>43</v>
      </c>
      <c r="V64" s="34" t="s">
        <v>618</v>
      </c>
      <c r="W64" s="34" t="s">
        <v>44</v>
      </c>
      <c r="AX64" s="143">
        <v>0.62</v>
      </c>
      <c r="AZ64" s="143">
        <v>0.62</v>
      </c>
      <c r="BD64" s="144">
        <v>3.3800000000000101</v>
      </c>
      <c r="CL64" s="66" t="str">
        <f>'Indicator Selection'!C110</f>
        <v>PSEL.IX.B</v>
      </c>
      <c r="CM64" s="66" t="str">
        <f>CONCATENATE('Indicator Selection'!C110," ",'Indicator Selection'!E110," - ",'Indicator Selection'!G110)</f>
        <v>PSEL.IX.B Strategically manage staff resources, assigning and scheduling teachers and staff to roles and responsibilities that optimize their professional capacity to address each student’s learning needs. - No</v>
      </c>
      <c r="CN64" s="65" t="str">
        <f t="shared" si="11"/>
        <v>No</v>
      </c>
    </row>
    <row r="65" spans="5:92" ht="91" x14ac:dyDescent="0.5">
      <c r="E65" s="140" t="str">
        <f t="shared" si="14"/>
        <v>Strategically manage staff resources, assigning and scheduling teachers and staff to roles and responsibilities that optimize their professional capacity to address each student’s learning needs.</v>
      </c>
      <c r="F65" s="39" t="str">
        <f t="shared" si="15"/>
        <v>PSEL.IX.B - Strategically manage staff resources, assigning and scheduling teachers and staff to roles and responsibilities that optimize their professional capacity to address each student’s learning needs.</v>
      </c>
      <c r="H65" s="65" t="str">
        <f t="shared" si="7"/>
        <v>PSEL.IX.C</v>
      </c>
      <c r="I65" s="140" t="s">
        <v>42</v>
      </c>
      <c r="J65" s="140" t="s">
        <v>43</v>
      </c>
      <c r="K65" s="140" t="s">
        <v>44</v>
      </c>
      <c r="L65" s="65" t="s">
        <v>212</v>
      </c>
      <c r="M65" s="140" t="s">
        <v>108</v>
      </c>
      <c r="N65" s="65" t="s">
        <v>50</v>
      </c>
      <c r="O65" s="39" t="str">
        <f t="shared" si="8"/>
        <v>C. Seek, acquire, and manage fiscal, physical, and other resources to support curriculum, instruction, and assessment; student learning community; professional capacity and community; and family and community engagement.</v>
      </c>
      <c r="P65" s="65" t="str">
        <f t="shared" si="13"/>
        <v>PSEL.IX.C</v>
      </c>
      <c r="Q65" s="65" t="s">
        <v>500</v>
      </c>
      <c r="T65" s="35" t="s">
        <v>381</v>
      </c>
      <c r="U65" s="34" t="s">
        <v>43</v>
      </c>
      <c r="V65" s="34" t="s">
        <v>108</v>
      </c>
      <c r="W65" s="34" t="s">
        <v>44</v>
      </c>
      <c r="AX65" s="143">
        <v>0.63</v>
      </c>
      <c r="AZ65" s="143">
        <v>0.63</v>
      </c>
      <c r="BD65" s="144">
        <v>3.3700000000000099</v>
      </c>
      <c r="CL65" s="66" t="str">
        <f>'Indicator Selection'!C111</f>
        <v>PSEL.IX.C</v>
      </c>
      <c r="CM65" s="66" t="str">
        <f>CONCATENATE('Indicator Selection'!C111," ",'Indicator Selection'!E111," - ",'Indicator Selection'!G111)</f>
        <v>PSEL.IX.C Seek, acquire, and manage fiscal, physical, and other resources to support curriculum, instruction, and assessment; student learning community; professional capacity and community; and family and community engagement. - No</v>
      </c>
      <c r="CN65" s="65" t="str">
        <f t="shared" si="11"/>
        <v>No</v>
      </c>
    </row>
    <row r="66" spans="5:92" ht="78" x14ac:dyDescent="0.5">
      <c r="E66" s="140" t="str">
        <f t="shared" si="14"/>
        <v>Seek, acquire, and manage fiscal, physical, and other resources to support curriculum, instruction, and assessment; student learning community; professional capacity and community; and family and community engagement.</v>
      </c>
      <c r="F66" s="39" t="str">
        <f t="shared" si="15"/>
        <v>PSEL.IX.C - Seek, acquire, and manage fiscal, physical, and other resources to support curriculum, instruction, and assessment; student learning community; professional capacity and community; and family and community engagement.</v>
      </c>
      <c r="H66" s="65" t="str">
        <f t="shared" si="7"/>
        <v>PSEL.IX.D</v>
      </c>
      <c r="I66" s="140" t="s">
        <v>42</v>
      </c>
      <c r="J66" s="140" t="s">
        <v>43</v>
      </c>
      <c r="K66" s="140" t="s">
        <v>44</v>
      </c>
      <c r="L66" s="65" t="s">
        <v>212</v>
      </c>
      <c r="M66" s="140" t="s">
        <v>109</v>
      </c>
      <c r="N66" s="65" t="s">
        <v>51</v>
      </c>
      <c r="O66" s="39" t="str">
        <f t="shared" si="8"/>
        <v>D. Are responsible, ethical, and accountable stewards of the school’s monetary and nonmonetary resources, engaging in effective budgeting and accounting practices.</v>
      </c>
      <c r="P66" s="65" t="str">
        <f t="shared" ref="P66:P75" si="16">CONCATENATE("PSEL",".",L66,".",N66)</f>
        <v>PSEL.IX.D</v>
      </c>
      <c r="Q66" s="65"/>
      <c r="T66" s="35" t="s">
        <v>382</v>
      </c>
      <c r="U66" s="34" t="s">
        <v>43</v>
      </c>
      <c r="V66" s="34" t="s">
        <v>109</v>
      </c>
      <c r="W66" s="34" t="s">
        <v>44</v>
      </c>
      <c r="AX66" s="143">
        <v>0.64</v>
      </c>
      <c r="AZ66" s="143">
        <v>0.64</v>
      </c>
      <c r="BD66" s="144">
        <v>3.3600000000000101</v>
      </c>
      <c r="CL66" s="66" t="str">
        <f>'Indicator Selection'!C112</f>
        <v>PSEL.IX.D</v>
      </c>
      <c r="CM66" s="66" t="str">
        <f>CONCATENATE('Indicator Selection'!C112," ",'Indicator Selection'!E112," - ",'Indicator Selection'!G112)</f>
        <v>PSEL.IX.D Are responsible, ethical, and accountable stewards of the school’s monetary and nonmonetary resources, engaging in effective budgeting and accounting practices. - No</v>
      </c>
      <c r="CN66" s="65" t="str">
        <f t="shared" si="11"/>
        <v>No</v>
      </c>
    </row>
    <row r="67" spans="5:92" ht="39" x14ac:dyDescent="0.5">
      <c r="E67" s="140" t="str">
        <f t="shared" ref="E67:E85" si="17">M66</f>
        <v>Are responsible, ethical, and accountable stewards of the school’s monetary and nonmonetary resources, engaging in effective budgeting and accounting practices.</v>
      </c>
      <c r="F67" s="39" t="str">
        <f t="shared" ref="F67:F85" si="18">CONCATENATE(P66," - ",M66)</f>
        <v>PSEL.IX.D - Are responsible, ethical, and accountable stewards of the school’s monetary and nonmonetary resources, engaging in effective budgeting and accounting practices.</v>
      </c>
      <c r="H67" s="65" t="str">
        <f t="shared" ref="H67:H84" si="19">P67</f>
        <v>PSEL.IX.E</v>
      </c>
      <c r="I67" s="140" t="s">
        <v>42</v>
      </c>
      <c r="J67" s="140" t="s">
        <v>43</v>
      </c>
      <c r="K67" s="140" t="s">
        <v>44</v>
      </c>
      <c r="L67" s="65" t="s">
        <v>212</v>
      </c>
      <c r="M67" s="140" t="s">
        <v>45</v>
      </c>
      <c r="N67" s="65" t="s">
        <v>52</v>
      </c>
      <c r="O67" s="39" t="str">
        <f t="shared" ref="O67:O84" si="20">CONCATENATE(N67,". ",M67)</f>
        <v>E. Protect teachers’ and other staff members’ work and learning from disruption.</v>
      </c>
      <c r="P67" s="65" t="str">
        <f t="shared" si="16"/>
        <v>PSEL.IX.E</v>
      </c>
      <c r="Q67" s="65" t="s">
        <v>493</v>
      </c>
      <c r="T67" s="35" t="s">
        <v>383</v>
      </c>
      <c r="U67" s="34" t="s">
        <v>43</v>
      </c>
      <c r="V67" s="34" t="s">
        <v>45</v>
      </c>
      <c r="W67" s="34" t="s">
        <v>44</v>
      </c>
      <c r="AX67" s="143">
        <v>0.65</v>
      </c>
      <c r="AZ67" s="143">
        <v>0.65</v>
      </c>
      <c r="BD67" s="144">
        <v>3.3500000000000099</v>
      </c>
      <c r="CL67" s="66" t="str">
        <f>'Indicator Selection'!C113</f>
        <v>PSEL.IX.E</v>
      </c>
      <c r="CM67" s="66" t="str">
        <f>CONCATENATE('Indicator Selection'!C113," ",'Indicator Selection'!E113," - ",'Indicator Selection'!G113)</f>
        <v>PSEL.IX.E Protect teachers’ and other staff members’ work and learning from disruption. - No</v>
      </c>
      <c r="CN67" s="65" t="str">
        <f t="shared" ref="CN67:CN84" si="21">IF((ISNUMBER(SEARCH("Yes",CM67))),"Yes",IF((ISNUMBER(SEARCH("No",CM67))),"No"))</f>
        <v>No</v>
      </c>
    </row>
    <row r="68" spans="5:92" ht="39" x14ac:dyDescent="0.5">
      <c r="E68" s="140" t="str">
        <f t="shared" si="17"/>
        <v>Protect teachers’ and other staff members’ work and learning from disruption.</v>
      </c>
      <c r="F68" s="39" t="str">
        <f t="shared" si="18"/>
        <v>PSEL.IX.E - Protect teachers’ and other staff members’ work and learning from disruption.</v>
      </c>
      <c r="H68" s="65" t="str">
        <f t="shared" si="19"/>
        <v>PSEL.IX.F</v>
      </c>
      <c r="I68" s="140" t="s">
        <v>42</v>
      </c>
      <c r="J68" s="140" t="s">
        <v>43</v>
      </c>
      <c r="K68" s="140" t="s">
        <v>44</v>
      </c>
      <c r="L68" s="65" t="s">
        <v>212</v>
      </c>
      <c r="M68" s="140" t="s">
        <v>46</v>
      </c>
      <c r="N68" s="65" t="s">
        <v>53</v>
      </c>
      <c r="O68" s="39" t="str">
        <f t="shared" si="20"/>
        <v>F. Employ technology to improve the quality and efficiency of operations and management.</v>
      </c>
      <c r="P68" s="65" t="str">
        <f t="shared" si="16"/>
        <v>PSEL.IX.F</v>
      </c>
      <c r="Q68" s="65"/>
      <c r="T68" s="35" t="s">
        <v>384</v>
      </c>
      <c r="U68" s="34" t="s">
        <v>43</v>
      </c>
      <c r="V68" s="34" t="s">
        <v>46</v>
      </c>
      <c r="W68" s="34" t="s">
        <v>44</v>
      </c>
      <c r="AX68" s="143">
        <v>0.66</v>
      </c>
      <c r="AZ68" s="143">
        <v>0.66</v>
      </c>
      <c r="BD68" s="144">
        <v>3.3400000000000101</v>
      </c>
      <c r="CL68" s="66" t="str">
        <f>'Indicator Selection'!C114</f>
        <v>PSEL.IX.F</v>
      </c>
      <c r="CM68" s="66" t="str">
        <f>CONCATENATE('Indicator Selection'!C114," ",'Indicator Selection'!E114," - ",'Indicator Selection'!G114)</f>
        <v>PSEL.IX.F Employ technology to improve the quality and efficiency of operations and management. - No</v>
      </c>
      <c r="CN68" s="65" t="str">
        <f t="shared" si="21"/>
        <v>No</v>
      </c>
    </row>
    <row r="69" spans="5:92" ht="65" x14ac:dyDescent="0.5">
      <c r="E69" s="140" t="str">
        <f t="shared" si="17"/>
        <v>Employ technology to improve the quality and efficiency of operations and management.</v>
      </c>
      <c r="F69" s="39" t="str">
        <f t="shared" si="18"/>
        <v>PSEL.IX.F - Employ technology to improve the quality and efficiency of operations and management.</v>
      </c>
      <c r="H69" s="65" t="str">
        <f t="shared" si="19"/>
        <v>PSEL.IX.G</v>
      </c>
      <c r="I69" s="140" t="s">
        <v>42</v>
      </c>
      <c r="J69" s="140" t="s">
        <v>43</v>
      </c>
      <c r="K69" s="140" t="s">
        <v>44</v>
      </c>
      <c r="L69" s="65" t="s">
        <v>212</v>
      </c>
      <c r="M69" s="140" t="s">
        <v>110</v>
      </c>
      <c r="N69" s="65" t="s">
        <v>54</v>
      </c>
      <c r="O69" s="39" t="str">
        <f t="shared" si="20"/>
        <v>G. Develop and maintain data and communication systems to deliver actionable information for classroom and school improvement.</v>
      </c>
      <c r="P69" s="65" t="str">
        <f t="shared" si="16"/>
        <v>PSEL.IX.G</v>
      </c>
      <c r="Q69" s="65" t="s">
        <v>480</v>
      </c>
      <c r="T69" s="35" t="s">
        <v>385</v>
      </c>
      <c r="U69" s="34" t="s">
        <v>43</v>
      </c>
      <c r="V69" s="34" t="s">
        <v>110</v>
      </c>
      <c r="W69" s="34" t="s">
        <v>44</v>
      </c>
      <c r="AX69" s="143">
        <v>0.67</v>
      </c>
      <c r="AZ69" s="143">
        <v>0.67</v>
      </c>
      <c r="BD69" s="144">
        <v>3.3300000000000098</v>
      </c>
      <c r="CL69" s="66" t="str">
        <f>'Indicator Selection'!C115</f>
        <v>PSEL.IX.G</v>
      </c>
      <c r="CM69" s="66" t="str">
        <f>CONCATENATE('Indicator Selection'!C115," ",'Indicator Selection'!E115," - ",'Indicator Selection'!G115)</f>
        <v>PSEL.IX.G Develop and maintain data and communication systems to deliver actionable information for classroom and school improvement. - No</v>
      </c>
      <c r="CN69" s="65" t="str">
        <f t="shared" si="21"/>
        <v>No</v>
      </c>
    </row>
    <row r="70" spans="5:92" ht="78" x14ac:dyDescent="0.5">
      <c r="E70" s="140" t="str">
        <f t="shared" si="17"/>
        <v>Develop and maintain data and communication systems to deliver actionable information for classroom and school improvement.</v>
      </c>
      <c r="F70" s="39" t="str">
        <f t="shared" si="18"/>
        <v>PSEL.IX.G - Develop and maintain data and communication systems to deliver actionable information for classroom and school improvement.</v>
      </c>
      <c r="H70" s="65" t="str">
        <f t="shared" si="19"/>
        <v>PSEL.IX.H</v>
      </c>
      <c r="I70" s="140" t="s">
        <v>42</v>
      </c>
      <c r="J70" s="140" t="s">
        <v>43</v>
      </c>
      <c r="K70" s="140" t="s">
        <v>44</v>
      </c>
      <c r="L70" s="65" t="s">
        <v>212</v>
      </c>
      <c r="M70" s="140" t="s">
        <v>111</v>
      </c>
      <c r="N70" s="65" t="s">
        <v>55</v>
      </c>
      <c r="O70" s="39" t="str">
        <f t="shared" si="20"/>
        <v>H. Know, comply with, and help the school community understand local, state, and federal laws, rights, policies, and regulations so as to promote student success.</v>
      </c>
      <c r="P70" s="65" t="str">
        <f t="shared" si="16"/>
        <v>PSEL.IX.H</v>
      </c>
      <c r="Q70" s="65"/>
      <c r="T70" s="35" t="s">
        <v>386</v>
      </c>
      <c r="U70" s="34" t="s">
        <v>43</v>
      </c>
      <c r="V70" s="34" t="s">
        <v>111</v>
      </c>
      <c r="W70" s="34" t="s">
        <v>44</v>
      </c>
      <c r="AX70" s="143">
        <v>0.68</v>
      </c>
      <c r="AZ70" s="143">
        <v>0.68</v>
      </c>
      <c r="BD70" s="144">
        <v>3.3200000000000101</v>
      </c>
      <c r="CL70" s="66" t="str">
        <f>'Indicator Selection'!C116</f>
        <v>PSEL.IX.H</v>
      </c>
      <c r="CM70" s="66" t="str">
        <f>CONCATENATE('Indicator Selection'!C116," ",'Indicator Selection'!E116," - ",'Indicator Selection'!G116)</f>
        <v>PSEL.IX.H Know, comply with, and help the school community understand local, state, and federal laws, rights, policies, and regulations so as to promote student success. - No</v>
      </c>
      <c r="CN70" s="65" t="str">
        <f t="shared" si="21"/>
        <v>No</v>
      </c>
    </row>
    <row r="71" spans="5:92" ht="65" x14ac:dyDescent="0.5">
      <c r="E71" s="140" t="str">
        <f t="shared" si="17"/>
        <v>Know, comply with, and help the school community understand local, state, and federal laws, rights, policies, and regulations so as to promote student success.</v>
      </c>
      <c r="F71" s="39" t="str">
        <f t="shared" si="18"/>
        <v>PSEL.IX.H - Know, comply with, and help the school community understand local, state, and federal laws, rights, policies, and regulations so as to promote student success.</v>
      </c>
      <c r="H71" s="65" t="str">
        <f t="shared" si="19"/>
        <v>PSEL.IX.I</v>
      </c>
      <c r="I71" s="140" t="s">
        <v>42</v>
      </c>
      <c r="J71" s="140" t="s">
        <v>43</v>
      </c>
      <c r="K71" s="140" t="s">
        <v>44</v>
      </c>
      <c r="L71" s="65" t="s">
        <v>212</v>
      </c>
      <c r="M71" s="140" t="s">
        <v>112</v>
      </c>
      <c r="N71" s="65" t="s">
        <v>2</v>
      </c>
      <c r="O71" s="39" t="str">
        <f t="shared" si="20"/>
        <v>I. Develop and manage relationships with feeder and connecting schools for enrollment management and curricular and instructional articulation.</v>
      </c>
      <c r="P71" s="65" t="str">
        <f t="shared" si="16"/>
        <v>PSEL.IX.I</v>
      </c>
      <c r="Q71" s="65"/>
      <c r="T71" s="35" t="s">
        <v>387</v>
      </c>
      <c r="U71" s="34" t="s">
        <v>43</v>
      </c>
      <c r="V71" s="34" t="s">
        <v>112</v>
      </c>
      <c r="W71" s="34" t="s">
        <v>44</v>
      </c>
      <c r="AX71" s="143">
        <v>0.69</v>
      </c>
      <c r="AZ71" s="143">
        <v>0.69</v>
      </c>
      <c r="BD71" s="144">
        <v>3.31000000000002</v>
      </c>
      <c r="CL71" s="66" t="str">
        <f>'Indicator Selection'!C117</f>
        <v>PSEL.IX.I</v>
      </c>
      <c r="CM71" s="66" t="str">
        <f>CONCATENATE('Indicator Selection'!C117," ",'Indicator Selection'!E117," - ",'Indicator Selection'!G117)</f>
        <v>PSEL.IX.I Develop and manage relationships with feeder and connecting schools for enrollment management and curricular and instructional articulation. - No</v>
      </c>
      <c r="CN71" s="65" t="str">
        <f t="shared" si="21"/>
        <v>No</v>
      </c>
    </row>
    <row r="72" spans="5:92" ht="39" x14ac:dyDescent="0.5">
      <c r="E72" s="140" t="str">
        <f t="shared" si="17"/>
        <v>Develop and manage relationships with feeder and connecting schools for enrollment management and curricular and instructional articulation.</v>
      </c>
      <c r="F72" s="39" t="str">
        <f t="shared" si="18"/>
        <v>PSEL.IX.I - Develop and manage relationships with feeder and connecting schools for enrollment management and curricular and instructional articulation.</v>
      </c>
      <c r="H72" s="65" t="str">
        <f t="shared" si="19"/>
        <v>PSEL.IX.J</v>
      </c>
      <c r="I72" s="140" t="s">
        <v>42</v>
      </c>
      <c r="J72" s="140" t="s">
        <v>43</v>
      </c>
      <c r="K72" s="140" t="s">
        <v>44</v>
      </c>
      <c r="L72" s="65" t="s">
        <v>212</v>
      </c>
      <c r="M72" s="140" t="s">
        <v>47</v>
      </c>
      <c r="N72" s="65" t="s">
        <v>56</v>
      </c>
      <c r="O72" s="39" t="str">
        <f t="shared" si="20"/>
        <v>J. Develop and manage productive relationships with the central office and school board.</v>
      </c>
      <c r="P72" s="65" t="str">
        <f t="shared" si="16"/>
        <v>PSEL.IX.J</v>
      </c>
      <c r="Q72" s="65"/>
      <c r="T72" s="35" t="s">
        <v>388</v>
      </c>
      <c r="U72" s="34" t="s">
        <v>43</v>
      </c>
      <c r="V72" s="34" t="s">
        <v>47</v>
      </c>
      <c r="W72" s="34" t="s">
        <v>44</v>
      </c>
      <c r="AX72" s="143">
        <v>0.7</v>
      </c>
      <c r="AZ72" s="143">
        <v>0.7</v>
      </c>
      <c r="BD72" s="144">
        <v>3.30000000000001</v>
      </c>
      <c r="CL72" s="66" t="str">
        <f>'Indicator Selection'!C118</f>
        <v>PSEL.IX.J</v>
      </c>
      <c r="CM72" s="66" t="str">
        <f>CONCATENATE('Indicator Selection'!C118," ",'Indicator Selection'!E118," - ",'Indicator Selection'!G118)</f>
        <v>PSEL.IX.J Develop and manage productive relationships with the central office and school board. - No</v>
      </c>
      <c r="CN72" s="65" t="str">
        <f t="shared" si="21"/>
        <v>No</v>
      </c>
    </row>
    <row r="73" spans="5:92" ht="65" x14ac:dyDescent="0.5">
      <c r="E73" s="140" t="str">
        <f t="shared" si="17"/>
        <v>Develop and manage productive relationships with the central office and school board.</v>
      </c>
      <c r="F73" s="39" t="str">
        <f t="shared" si="18"/>
        <v>PSEL.IX.J - Develop and manage productive relationships with the central office and school board.</v>
      </c>
      <c r="H73" s="65" t="str">
        <f t="shared" si="19"/>
        <v>PSEL.IX.K</v>
      </c>
      <c r="I73" s="140" t="s">
        <v>42</v>
      </c>
      <c r="J73" s="140" t="s">
        <v>43</v>
      </c>
      <c r="K73" s="140" t="s">
        <v>44</v>
      </c>
      <c r="L73" s="65" t="s">
        <v>212</v>
      </c>
      <c r="M73" s="140" t="s">
        <v>113</v>
      </c>
      <c r="N73" s="65" t="s">
        <v>57</v>
      </c>
      <c r="O73" s="39" t="str">
        <f t="shared" si="20"/>
        <v>K. Develop and administer systems for fair and equitable management of conflict among students, faculty and staff, leaders, families, and community.</v>
      </c>
      <c r="P73" s="65" t="str">
        <f t="shared" si="16"/>
        <v>PSEL.IX.K</v>
      </c>
      <c r="Q73" s="65" t="s">
        <v>501</v>
      </c>
      <c r="T73" s="35" t="s">
        <v>389</v>
      </c>
      <c r="U73" s="34" t="s">
        <v>43</v>
      </c>
      <c r="V73" s="34" t="s">
        <v>113</v>
      </c>
      <c r="W73" s="34" t="s">
        <v>44</v>
      </c>
      <c r="AX73" s="143">
        <v>0.71</v>
      </c>
      <c r="AZ73" s="143">
        <v>0.71</v>
      </c>
      <c r="BD73" s="144">
        <v>3.29000000000002</v>
      </c>
      <c r="CL73" s="66" t="str">
        <f>'Indicator Selection'!C119</f>
        <v>PSEL.IX.K</v>
      </c>
      <c r="CM73" s="66" t="str">
        <f>CONCATENATE('Indicator Selection'!C119," ",'Indicator Selection'!E119," - ",'Indicator Selection'!G119)</f>
        <v>PSEL.IX.K Develop and administer systems for fair and equitable management of conflict among students, faculty and staff, leaders, families, and community. - No</v>
      </c>
      <c r="CN73" s="65" t="str">
        <f t="shared" si="21"/>
        <v>No</v>
      </c>
    </row>
    <row r="74" spans="5:92" ht="52" x14ac:dyDescent="0.5">
      <c r="E74" s="140" t="str">
        <f t="shared" si="17"/>
        <v>Develop and administer systems for fair and equitable management of conflict among students, faculty and staff, leaders, families, and community.</v>
      </c>
      <c r="F74" s="39" t="str">
        <f t="shared" si="18"/>
        <v>PSEL.IX.K - Develop and administer systems for fair and equitable management of conflict among students, faculty and staff, leaders, families, and community.</v>
      </c>
      <c r="H74" s="65" t="str">
        <f t="shared" si="19"/>
        <v>PSEL.IX.L</v>
      </c>
      <c r="I74" s="140" t="s">
        <v>42</v>
      </c>
      <c r="J74" s="140" t="s">
        <v>43</v>
      </c>
      <c r="K74" s="140" t="s">
        <v>44</v>
      </c>
      <c r="L74" s="65" t="s">
        <v>212</v>
      </c>
      <c r="M74" s="140" t="s">
        <v>114</v>
      </c>
      <c r="N74" s="65" t="s">
        <v>58</v>
      </c>
      <c r="O74" s="39" t="str">
        <f t="shared" si="20"/>
        <v>L. Manage governance processes and internal and external politics toward achieving the school’s mission and vision.</v>
      </c>
      <c r="P74" s="65" t="str">
        <f t="shared" si="16"/>
        <v>PSEL.IX.L</v>
      </c>
      <c r="Q74" s="65" t="s">
        <v>491</v>
      </c>
      <c r="T74" s="35" t="s">
        <v>390</v>
      </c>
      <c r="U74" s="34" t="s">
        <v>43</v>
      </c>
      <c r="V74" s="34" t="s">
        <v>114</v>
      </c>
      <c r="W74" s="34" t="s">
        <v>44</v>
      </c>
      <c r="AX74" s="143">
        <v>0.72</v>
      </c>
      <c r="AZ74" s="143">
        <v>0.72</v>
      </c>
      <c r="BD74" s="144">
        <v>3.28000000000001</v>
      </c>
      <c r="CL74" s="66" t="str">
        <f>'Indicator Selection'!C120</f>
        <v>PSEL.IX.L</v>
      </c>
      <c r="CM74" s="66" t="str">
        <f>CONCATENATE('Indicator Selection'!C120," ",'Indicator Selection'!E120," - ",'Indicator Selection'!G120)</f>
        <v>PSEL.IX.L Manage governance processes and internal and external politics toward achieving the school’s mission and vision. - No</v>
      </c>
      <c r="CN74" s="65" t="str">
        <f t="shared" si="21"/>
        <v>No</v>
      </c>
    </row>
    <row r="75" spans="5:92" ht="52" x14ac:dyDescent="0.5">
      <c r="E75" s="140" t="str">
        <f t="shared" si="17"/>
        <v>Manage governance processes and internal and external politics toward achieving the school’s mission and vision.</v>
      </c>
      <c r="F75" s="39" t="str">
        <f t="shared" si="18"/>
        <v>PSEL.IX.L - Manage governance processes and internal and external politics toward achieving the school’s mission and vision.</v>
      </c>
      <c r="H75" s="65" t="str">
        <f t="shared" si="19"/>
        <v>PSEL.X.A</v>
      </c>
      <c r="I75" s="140" t="s">
        <v>59</v>
      </c>
      <c r="J75" s="140" t="s">
        <v>60</v>
      </c>
      <c r="K75" s="140" t="s">
        <v>61</v>
      </c>
      <c r="L75" s="65" t="s">
        <v>213</v>
      </c>
      <c r="M75" s="140" t="s">
        <v>115</v>
      </c>
      <c r="N75" s="65" t="s">
        <v>48</v>
      </c>
      <c r="O75" s="39" t="str">
        <f t="shared" si="20"/>
        <v>A. Seek to make school more effective for each student, teachers and staff, families, and the community.</v>
      </c>
      <c r="P75" s="65" t="str">
        <f t="shared" si="16"/>
        <v>PSEL.X.A</v>
      </c>
      <c r="Q75" s="65" t="s">
        <v>502</v>
      </c>
      <c r="T75" s="35" t="s">
        <v>391</v>
      </c>
      <c r="U75" s="34" t="s">
        <v>60</v>
      </c>
      <c r="V75" s="34" t="s">
        <v>115</v>
      </c>
      <c r="W75" s="34" t="s">
        <v>61</v>
      </c>
      <c r="AX75" s="143">
        <v>0.73</v>
      </c>
      <c r="AZ75" s="143">
        <v>0.73</v>
      </c>
      <c r="BD75" s="144">
        <v>3.27000000000002</v>
      </c>
      <c r="CL75" s="66" t="str">
        <f>'Indicator Selection'!C126</f>
        <v>PSEL.X.A</v>
      </c>
      <c r="CM75" s="66" t="str">
        <f>CONCATENATE('Indicator Selection'!C126," ",'Indicator Selection'!E126," - ",'Indicator Selection'!G126)</f>
        <v>PSEL.X.A Seek to make school more effective for each student, teachers and staff, families, and the community. - No</v>
      </c>
      <c r="CN75" s="65" t="str">
        <f t="shared" si="21"/>
        <v>No</v>
      </c>
    </row>
    <row r="76" spans="5:92" ht="52" x14ac:dyDescent="0.5">
      <c r="E76" s="140" t="str">
        <f t="shared" si="17"/>
        <v>Seek to make school more effective for each student, teachers and staff, families, and the community.</v>
      </c>
      <c r="F76" s="39" t="str">
        <f t="shared" si="18"/>
        <v>PSEL.X.A - Seek to make school more effective for each student, teachers and staff, families, and the community.</v>
      </c>
      <c r="H76" s="65" t="str">
        <f t="shared" si="19"/>
        <v>PSEL.X.B</v>
      </c>
      <c r="I76" s="140" t="s">
        <v>59</v>
      </c>
      <c r="J76" s="140" t="s">
        <v>60</v>
      </c>
      <c r="K76" s="140" t="s">
        <v>61</v>
      </c>
      <c r="L76" s="65" t="s">
        <v>213</v>
      </c>
      <c r="M76" s="140" t="s">
        <v>116</v>
      </c>
      <c r="N76" s="65" t="s">
        <v>49</v>
      </c>
      <c r="O76" s="39" t="str">
        <f t="shared" si="20"/>
        <v>B. Use methods of continuous improvement to achieve the vision, fulfill the mission, and promote the core values of the school.</v>
      </c>
      <c r="P76" s="65" t="str">
        <f t="shared" ref="P76:P84" si="22">CONCATENATE("PSEL",".",L76,".",N76)</f>
        <v>PSEL.X.B</v>
      </c>
      <c r="Q76" s="65" t="s">
        <v>503</v>
      </c>
      <c r="T76" s="35" t="s">
        <v>392</v>
      </c>
      <c r="U76" s="34" t="s">
        <v>60</v>
      </c>
      <c r="V76" s="34" t="s">
        <v>116</v>
      </c>
      <c r="W76" s="34" t="s">
        <v>61</v>
      </c>
      <c r="AX76" s="143">
        <v>0.74</v>
      </c>
      <c r="AZ76" s="143">
        <v>0.74</v>
      </c>
      <c r="BD76" s="144">
        <v>3.2600000000000202</v>
      </c>
      <c r="CL76" s="66" t="str">
        <f>'Indicator Selection'!C127</f>
        <v>PSEL.X.B</v>
      </c>
      <c r="CM76" s="66" t="str">
        <f>CONCATENATE('Indicator Selection'!C127," ",'Indicator Selection'!E127," - ",'Indicator Selection'!G127)</f>
        <v>PSEL.X.B Use methods of continuous improvement to achieve the vision, fulfill the mission, and promote the core values of the school. - No</v>
      </c>
      <c r="CN76" s="65" t="str">
        <f t="shared" si="21"/>
        <v>No</v>
      </c>
    </row>
    <row r="77" spans="5:92" ht="104" x14ac:dyDescent="0.5">
      <c r="E77" s="140" t="str">
        <f t="shared" si="17"/>
        <v>Use methods of continuous improvement to achieve the vision, fulfill the mission, and promote the core values of the school.</v>
      </c>
      <c r="F77" s="39" t="str">
        <f t="shared" si="18"/>
        <v>PSEL.X.B - Use methods of continuous improvement to achieve the vision, fulfill the mission, and promote the core values of the school.</v>
      </c>
      <c r="H77" s="65" t="str">
        <f t="shared" si="19"/>
        <v>PSEL.X.C</v>
      </c>
      <c r="I77" s="140" t="s">
        <v>59</v>
      </c>
      <c r="J77" s="140" t="s">
        <v>60</v>
      </c>
      <c r="K77" s="140" t="s">
        <v>61</v>
      </c>
      <c r="L77" s="65" t="s">
        <v>213</v>
      </c>
      <c r="M77" s="140" t="s">
        <v>117</v>
      </c>
      <c r="N77" s="65" t="s">
        <v>50</v>
      </c>
      <c r="O77" s="39" t="str">
        <f t="shared" si="20"/>
        <v>C. Prepare the school and the community for improvement, promoting readiness, animperative for improvement, instilling mutual commitment and accountability, and developing the knowledge, skills, and motivation to succeed in improvement.</v>
      </c>
      <c r="P77" s="65" t="str">
        <f t="shared" si="22"/>
        <v>PSEL.X.C</v>
      </c>
      <c r="Q77" s="65" t="s">
        <v>504</v>
      </c>
      <c r="T77" s="35" t="s">
        <v>393</v>
      </c>
      <c r="U77" s="34" t="s">
        <v>60</v>
      </c>
      <c r="V77" s="34" t="s">
        <v>117</v>
      </c>
      <c r="W77" s="34" t="s">
        <v>61</v>
      </c>
      <c r="AX77" s="143">
        <v>0.75</v>
      </c>
      <c r="AZ77" s="143">
        <v>0.75</v>
      </c>
      <c r="BD77" s="144">
        <v>3.25000000000002</v>
      </c>
      <c r="CL77" s="66" t="str">
        <f>'Indicator Selection'!C128</f>
        <v>PSEL.X.C</v>
      </c>
      <c r="CM77" s="66" t="str">
        <f>CONCATENATE('Indicator Selection'!C128," ",'Indicator Selection'!E128," - ",'Indicator Selection'!G128)</f>
        <v>PSEL.X.C Prepare the school and the community for improvement, promoting readiness, animperative for improvement, instilling mutual commitment and accountability, and developing the knowledge, skills, and motivation to succeed in improvement. - No</v>
      </c>
      <c r="CN77" s="65" t="str">
        <f t="shared" si="21"/>
        <v>No</v>
      </c>
    </row>
    <row r="78" spans="5:92" ht="78" x14ac:dyDescent="0.5">
      <c r="E78" s="140" t="str">
        <f t="shared" si="17"/>
        <v>Prepare the school and the community for improvement, promoting readiness, animperative for improvement, instilling mutual commitment and accountability, and developing the knowledge, skills, and motivation to succeed in improvement.</v>
      </c>
      <c r="F78" s="39" t="str">
        <f t="shared" si="18"/>
        <v>PSEL.X.C - Prepare the school and the community for improvement, promoting readiness, animperative for improvement, instilling mutual commitment and accountability, and developing the knowledge, skills, and motivation to succeed in improvement.</v>
      </c>
      <c r="H78" s="65" t="str">
        <f t="shared" si="19"/>
        <v>PSEL.X.D</v>
      </c>
      <c r="I78" s="140" t="s">
        <v>59</v>
      </c>
      <c r="J78" s="140" t="s">
        <v>60</v>
      </c>
      <c r="K78" s="140" t="s">
        <v>61</v>
      </c>
      <c r="L78" s="65" t="s">
        <v>213</v>
      </c>
      <c r="M78" s="140" t="s">
        <v>118</v>
      </c>
      <c r="N78" s="65" t="s">
        <v>51</v>
      </c>
      <c r="O78" s="39" t="str">
        <f t="shared" si="20"/>
        <v>D. Engage others in an ongoing process of evidence-based inquiry, learning, strategic goal setting, planning, implementation, and evaluation for continuous school and classroom improvement.</v>
      </c>
      <c r="P78" s="65" t="str">
        <f t="shared" si="22"/>
        <v>PSEL.X.D</v>
      </c>
      <c r="Q78" s="65" t="s">
        <v>505</v>
      </c>
      <c r="T78" s="35" t="s">
        <v>394</v>
      </c>
      <c r="U78" s="34" t="s">
        <v>60</v>
      </c>
      <c r="V78" s="34" t="s">
        <v>118</v>
      </c>
      <c r="W78" s="34" t="s">
        <v>61</v>
      </c>
      <c r="AX78" s="143">
        <v>0.76</v>
      </c>
      <c r="AZ78" s="143">
        <v>0.76</v>
      </c>
      <c r="BD78" s="144">
        <v>3.2400000000000202</v>
      </c>
      <c r="CL78" s="66" t="str">
        <f>'Indicator Selection'!C129</f>
        <v>PSEL.X.D</v>
      </c>
      <c r="CM78" s="66" t="str">
        <f>CONCATENATE('Indicator Selection'!C129," ",'Indicator Selection'!E129," - ",'Indicator Selection'!G129)</f>
        <v>PSEL.X.D Engage others in an ongoing process of evidence-based inquiry, learning, strategic goal setting, planning, implementation, and evaluation for continuous school and classroom improvement. - No</v>
      </c>
      <c r="CN78" s="65" t="str">
        <f t="shared" si="21"/>
        <v>No</v>
      </c>
    </row>
    <row r="79" spans="5:92" ht="91" x14ac:dyDescent="0.5">
      <c r="E79" s="140" t="str">
        <f t="shared" si="17"/>
        <v>Engage others in an ongoing process of evidence-based inquiry, learning, strategic goal setting, planning, implementation, and evaluation for continuous school and classroom improvement.</v>
      </c>
      <c r="F79" s="39" t="str">
        <f t="shared" si="18"/>
        <v>PSEL.X.D - Engage others in an ongoing process of evidence-based inquiry, learning, strategic goal setting, planning, implementation, and evaluation for continuous school and classroom improvement.</v>
      </c>
      <c r="H79" s="65" t="str">
        <f t="shared" si="19"/>
        <v>PSEL.X.E</v>
      </c>
      <c r="I79" s="140" t="s">
        <v>59</v>
      </c>
      <c r="J79" s="140" t="s">
        <v>60</v>
      </c>
      <c r="K79" s="140" t="s">
        <v>61</v>
      </c>
      <c r="L79" s="65" t="s">
        <v>213</v>
      </c>
      <c r="M79" s="140" t="s">
        <v>119</v>
      </c>
      <c r="N79" s="65" t="s">
        <v>52</v>
      </c>
      <c r="O79" s="39" t="str">
        <f t="shared" si="20"/>
        <v>E. Employ situationally-appropriate strategies for improvement, including transformational and incremental, adaptive approaches and attention to different phases of implementation.</v>
      </c>
      <c r="P79" s="65" t="str">
        <f t="shared" si="22"/>
        <v>PSEL.X.E</v>
      </c>
      <c r="Q79" s="65" t="s">
        <v>506</v>
      </c>
      <c r="T79" s="35" t="s">
        <v>395</v>
      </c>
      <c r="U79" s="34" t="s">
        <v>60</v>
      </c>
      <c r="V79" s="34" t="s">
        <v>119</v>
      </c>
      <c r="W79" s="34" t="s">
        <v>61</v>
      </c>
      <c r="AX79" s="143">
        <v>0.77</v>
      </c>
      <c r="AZ79" s="143">
        <v>0.77</v>
      </c>
      <c r="BD79" s="144">
        <v>3.23000000000002</v>
      </c>
      <c r="CL79" s="66" t="str">
        <f>'Indicator Selection'!C130</f>
        <v>PSEL.X.E</v>
      </c>
      <c r="CM79" s="66" t="str">
        <f>CONCATENATE('Indicator Selection'!C130," ",'Indicator Selection'!E130," - ",'Indicator Selection'!G130)</f>
        <v>PSEL.X.E Employ situationally-appropriate strategies for improvement, including transformational and incremental, adaptive approaches and attention to different phases of implementation. - No</v>
      </c>
      <c r="CN79" s="65" t="str">
        <f t="shared" si="21"/>
        <v>No</v>
      </c>
    </row>
    <row r="80" spans="5:92" ht="78" x14ac:dyDescent="0.5">
      <c r="E80" s="140" t="str">
        <f t="shared" si="17"/>
        <v>Employ situationally-appropriate strategies for improvement, including transformational and incremental, adaptive approaches and attention to different phases of implementation.</v>
      </c>
      <c r="F80" s="39" t="str">
        <f t="shared" si="18"/>
        <v>PSEL.X.E - Employ situationally-appropriate strategies for improvement, including transformational and incremental, adaptive approaches and attention to different phases of implementation.</v>
      </c>
      <c r="H80" s="65" t="str">
        <f t="shared" si="19"/>
        <v>PSEL.X.F</v>
      </c>
      <c r="I80" s="140" t="s">
        <v>59</v>
      </c>
      <c r="J80" s="140" t="s">
        <v>60</v>
      </c>
      <c r="K80" s="140" t="s">
        <v>61</v>
      </c>
      <c r="L80" s="65" t="s">
        <v>213</v>
      </c>
      <c r="M80" s="140" t="s">
        <v>120</v>
      </c>
      <c r="N80" s="65" t="s">
        <v>53</v>
      </c>
      <c r="O80" s="39" t="str">
        <f t="shared" si="20"/>
        <v>F. Assess and develop the capacity of staff to assess the value and applicability of emerging educational trends and the findings of research for the school and its improvement.</v>
      </c>
      <c r="P80" s="65" t="str">
        <f t="shared" si="22"/>
        <v>PSEL.X.F</v>
      </c>
      <c r="Q80" s="65" t="s">
        <v>507</v>
      </c>
      <c r="T80" s="35" t="s">
        <v>396</v>
      </c>
      <c r="U80" s="34" t="s">
        <v>60</v>
      </c>
      <c r="V80" s="34" t="s">
        <v>120</v>
      </c>
      <c r="W80" s="34" t="s">
        <v>61</v>
      </c>
      <c r="AX80" s="143">
        <v>0.78</v>
      </c>
      <c r="AZ80" s="143">
        <v>0.78</v>
      </c>
      <c r="BD80" s="144">
        <v>3.2200000000000202</v>
      </c>
      <c r="CL80" s="66" t="str">
        <f>'Indicator Selection'!C131</f>
        <v>PSEL.X.F</v>
      </c>
      <c r="CM80" s="66" t="str">
        <f>CONCATENATE('Indicator Selection'!C131," ",'Indicator Selection'!E131," - ",'Indicator Selection'!G131)</f>
        <v>PSEL.X.F Assess and develop the capacity of staff to assess the value and applicability of emerging educational trends and the findings of research for the school and its improvement. - No</v>
      </c>
      <c r="CN80" s="65" t="str">
        <f t="shared" si="21"/>
        <v>No</v>
      </c>
    </row>
    <row r="81" spans="5:92" ht="104" x14ac:dyDescent="0.5">
      <c r="E81" s="140" t="str">
        <f t="shared" si="17"/>
        <v>Assess and develop the capacity of staff to assess the value and applicability of emerging educational trends and the findings of research for the school and its improvement.</v>
      </c>
      <c r="F81" s="39" t="str">
        <f t="shared" si="18"/>
        <v>PSEL.X.F - Assess and develop the capacity of staff to assess the value and applicability of emerging educational trends and the findings of research for the school and its improvement.</v>
      </c>
      <c r="H81" s="65" t="str">
        <f t="shared" si="19"/>
        <v>PSEL.X.G</v>
      </c>
      <c r="I81" s="140" t="s">
        <v>59</v>
      </c>
      <c r="J81" s="140" t="s">
        <v>60</v>
      </c>
      <c r="K81" s="140" t="s">
        <v>61</v>
      </c>
      <c r="L81" s="65" t="s">
        <v>213</v>
      </c>
      <c r="M81" s="140" t="s">
        <v>121</v>
      </c>
      <c r="N81" s="65" t="s">
        <v>54</v>
      </c>
      <c r="O81" s="39" t="str">
        <f t="shared" si="20"/>
        <v>G. Develop technically appropriate systems of data collection, management, analysis, and use, connecting as needed to the district office and external partners for support in planning, implementation, monitoring, feedback, and evaluation.</v>
      </c>
      <c r="P81" s="65" t="str">
        <f t="shared" si="22"/>
        <v>PSEL.X.G</v>
      </c>
      <c r="Q81" s="65" t="s">
        <v>479</v>
      </c>
      <c r="T81" s="35" t="s">
        <v>397</v>
      </c>
      <c r="U81" s="34" t="s">
        <v>60</v>
      </c>
      <c r="V81" s="34" t="s">
        <v>121</v>
      </c>
      <c r="W81" s="34" t="s">
        <v>61</v>
      </c>
      <c r="AX81" s="143">
        <v>0.79</v>
      </c>
      <c r="AZ81" s="143">
        <v>0.79</v>
      </c>
      <c r="BD81" s="144">
        <v>3.2100000000000199</v>
      </c>
      <c r="CL81" s="66" t="str">
        <f>'Indicator Selection'!C132</f>
        <v>PSEL.X.G</v>
      </c>
      <c r="CM81" s="66" t="str">
        <f>CONCATENATE('Indicator Selection'!C132," ",'Indicator Selection'!E132," - ",'Indicator Selection'!G132)</f>
        <v>PSEL.X.G Develop technically appropriate systems of data collection, management, analysis, and use, connecting as needed to the district office and external partners for support in planning, implementation, monitoring, feedback, and evaluation. - No</v>
      </c>
      <c r="CN81" s="65" t="str">
        <f t="shared" si="21"/>
        <v>No</v>
      </c>
    </row>
    <row r="82" spans="5:92" ht="65" x14ac:dyDescent="0.5">
      <c r="E82" s="140" t="str">
        <f t="shared" si="17"/>
        <v>Develop technically appropriate systems of data collection, management, analysis, and use, connecting as needed to the district office and external partners for support in planning, implementation, monitoring, feedback, and evaluation.</v>
      </c>
      <c r="F82" s="39" t="str">
        <f t="shared" si="18"/>
        <v>PSEL.X.G - Develop technically appropriate systems of data collection, management, analysis, and use, connecting as needed to the district office and external partners for support in planning, implementation, monitoring, feedback, and evaluation.</v>
      </c>
      <c r="H82" s="65" t="str">
        <f t="shared" si="19"/>
        <v>PSEL.X.H</v>
      </c>
      <c r="I82" s="140" t="s">
        <v>59</v>
      </c>
      <c r="J82" s="140" t="s">
        <v>60</v>
      </c>
      <c r="K82" s="140" t="s">
        <v>61</v>
      </c>
      <c r="L82" s="65" t="s">
        <v>213</v>
      </c>
      <c r="M82" s="140" t="s">
        <v>122</v>
      </c>
      <c r="N82" s="65" t="s">
        <v>55</v>
      </c>
      <c r="O82" s="39" t="str">
        <f t="shared" si="20"/>
        <v>H. Adopt a systems perspective and promote coherence among improvement efforts and all aspects of school organization, programs, and services.</v>
      </c>
      <c r="P82" s="65" t="str">
        <f t="shared" si="22"/>
        <v>PSEL.X.H</v>
      </c>
      <c r="Q82" s="65" t="s">
        <v>508</v>
      </c>
      <c r="T82" s="35" t="s">
        <v>398</v>
      </c>
      <c r="U82" s="34" t="s">
        <v>60</v>
      </c>
      <c r="V82" s="34" t="s">
        <v>122</v>
      </c>
      <c r="W82" s="34" t="s">
        <v>61</v>
      </c>
      <c r="AX82" s="143">
        <v>0.8</v>
      </c>
      <c r="AZ82" s="143">
        <v>0.8</v>
      </c>
      <c r="BD82" s="144">
        <v>3.2000000000000202</v>
      </c>
      <c r="CL82" s="66" t="str">
        <f>'Indicator Selection'!C133</f>
        <v>PSEL.X.H</v>
      </c>
      <c r="CM82" s="66" t="str">
        <f>CONCATENATE('Indicator Selection'!C133," ",'Indicator Selection'!E133," - ",'Indicator Selection'!G133)</f>
        <v>PSEL.X.H Adopt a systems perspective and promote coherence among improvement efforts and all aspects of school organization, programs, and services. - No</v>
      </c>
      <c r="CN82" s="65" t="str">
        <f t="shared" si="21"/>
        <v>No</v>
      </c>
    </row>
    <row r="83" spans="5:92" ht="104" x14ac:dyDescent="0.5">
      <c r="E83" s="140" t="str">
        <f t="shared" si="17"/>
        <v>Adopt a systems perspective and promote coherence among improvement efforts and all aspects of school organization, programs, and services.</v>
      </c>
      <c r="F83" s="39" t="str">
        <f t="shared" si="18"/>
        <v>PSEL.X.H - Adopt a systems perspective and promote coherence among improvement efforts and all aspects of school organization, programs, and services.</v>
      </c>
      <c r="H83" s="65" t="str">
        <f t="shared" si="19"/>
        <v>PSEL.X.I</v>
      </c>
      <c r="I83" s="140" t="s">
        <v>59</v>
      </c>
      <c r="J83" s="140" t="s">
        <v>60</v>
      </c>
      <c r="K83" s="140" t="s">
        <v>61</v>
      </c>
      <c r="L83" s="65" t="s">
        <v>213</v>
      </c>
      <c r="M83" s="140" t="s">
        <v>123</v>
      </c>
      <c r="N83" s="65" t="s">
        <v>2</v>
      </c>
      <c r="O83" s="39" t="str">
        <f t="shared" si="20"/>
        <v>I. Manage uncertainty, risk, competing initiatives, and politics of change with courage and perseverance, providing support and encouragement, and openly communicating the need for, process for, and outcomes of improvement efforts.</v>
      </c>
      <c r="P83" s="65" t="str">
        <f t="shared" si="22"/>
        <v>PSEL.X.I</v>
      </c>
      <c r="Q83" s="65" t="s">
        <v>509</v>
      </c>
      <c r="T83" s="35" t="s">
        <v>399</v>
      </c>
      <c r="U83" s="34" t="s">
        <v>60</v>
      </c>
      <c r="V83" s="34" t="s">
        <v>123</v>
      </c>
      <c r="W83" s="34" t="s">
        <v>61</v>
      </c>
      <c r="AX83" s="143">
        <v>0.81</v>
      </c>
      <c r="AZ83" s="143">
        <v>0.81</v>
      </c>
      <c r="BD83" s="144">
        <v>3.1900000000000199</v>
      </c>
      <c r="CL83" s="66" t="str">
        <f>'Indicator Selection'!C134</f>
        <v>PSEL.X.I</v>
      </c>
      <c r="CM83" s="66" t="str">
        <f>CONCATENATE('Indicator Selection'!C134," ",'Indicator Selection'!E134," - ",'Indicator Selection'!G134)</f>
        <v>PSEL.X.I Manage uncertainty, risk, competing initiatives, and politics of change with courage and perseverance, providing support and encouragement, and openly communicating the need for, process for, and outcomes of improvement efforts. - No</v>
      </c>
      <c r="CN83" s="65" t="str">
        <f t="shared" si="21"/>
        <v>No</v>
      </c>
    </row>
    <row r="84" spans="5:92" ht="65" x14ac:dyDescent="0.5">
      <c r="E84" s="140" t="str">
        <f t="shared" si="17"/>
        <v>Manage uncertainty, risk, competing initiatives, and politics of change with courage and perseverance, providing support and encouragement, and openly communicating the need for, process for, and outcomes of improvement efforts.</v>
      </c>
      <c r="F84" s="39" t="str">
        <f t="shared" si="18"/>
        <v>PSEL.X.I - Manage uncertainty, risk, competing initiatives, and politics of change with courage and perseverance, providing support and encouragement, and openly communicating the need for, process for, and outcomes of improvement efforts.</v>
      </c>
      <c r="H84" s="65" t="str">
        <f t="shared" si="19"/>
        <v>PSEL.X.J</v>
      </c>
      <c r="I84" s="140" t="s">
        <v>59</v>
      </c>
      <c r="J84" s="140" t="s">
        <v>60</v>
      </c>
      <c r="K84" s="140" t="s">
        <v>61</v>
      </c>
      <c r="L84" s="65" t="s">
        <v>213</v>
      </c>
      <c r="M84" s="140" t="s">
        <v>124</v>
      </c>
      <c r="N84" s="65" t="s">
        <v>56</v>
      </c>
      <c r="O84" s="39" t="str">
        <f t="shared" si="20"/>
        <v>J. Develop and promote leadership among teachers and staff for inquiry, experimentation and innovation, and initiating and implementing improvement.</v>
      </c>
      <c r="P84" s="65" t="str">
        <f t="shared" si="22"/>
        <v>PSEL.X.J</v>
      </c>
      <c r="Q84" s="65" t="s">
        <v>509</v>
      </c>
      <c r="T84" s="35" t="s">
        <v>400</v>
      </c>
      <c r="U84" s="34" t="s">
        <v>60</v>
      </c>
      <c r="V84" s="34" t="s">
        <v>124</v>
      </c>
      <c r="W84" s="34" t="s">
        <v>61</v>
      </c>
      <c r="AX84" s="143">
        <v>0.82</v>
      </c>
      <c r="AZ84" s="143">
        <v>0.82</v>
      </c>
      <c r="BD84" s="144">
        <v>3.1800000000000201</v>
      </c>
      <c r="CL84" s="66" t="str">
        <f>'Indicator Selection'!C135</f>
        <v>PSEL.X.J</v>
      </c>
      <c r="CM84" s="66" t="str">
        <f>CONCATENATE('Indicator Selection'!C135," ",'Indicator Selection'!E135," - ",'Indicator Selection'!G135)</f>
        <v>PSEL.X.J Develop and promote leadership among teachers and staff for inquiry, experimentation and innovation, and initiating and implementing improvement. - No</v>
      </c>
      <c r="CN84" s="65" t="str">
        <f t="shared" si="21"/>
        <v>No</v>
      </c>
    </row>
    <row r="85" spans="5:92" x14ac:dyDescent="0.5">
      <c r="E85" s="140" t="str">
        <f t="shared" si="17"/>
        <v>Develop and promote leadership among teachers and staff for inquiry, experimentation and innovation, and initiating and implementing improvement.</v>
      </c>
      <c r="F85" s="39" t="str">
        <f t="shared" si="18"/>
        <v>PSEL.X.J - Develop and promote leadership among teachers and staff for inquiry, experimentation and innovation, and initiating and implementing improvement.</v>
      </c>
      <c r="T85" s="35" t="s">
        <v>577</v>
      </c>
      <c r="U85" s="35"/>
      <c r="V85" s="35"/>
      <c r="W85" s="35"/>
      <c r="AX85" s="143">
        <v>0.83</v>
      </c>
      <c r="AZ85" s="143">
        <v>0.83</v>
      </c>
      <c r="BD85" s="144">
        <v>3.1700000000000199</v>
      </c>
    </row>
    <row r="86" spans="5:92" x14ac:dyDescent="0.5">
      <c r="T86"/>
      <c r="U86"/>
      <c r="V86"/>
      <c r="W86"/>
      <c r="AX86" s="143">
        <v>0.84</v>
      </c>
      <c r="AZ86" s="143">
        <v>0.84</v>
      </c>
      <c r="BD86" s="144">
        <v>3.1600000000000201</v>
      </c>
    </row>
    <row r="87" spans="5:92" x14ac:dyDescent="0.5">
      <c r="T87"/>
      <c r="U87"/>
      <c r="V87"/>
      <c r="W87"/>
      <c r="AX87" s="143">
        <v>0.85</v>
      </c>
      <c r="AZ87" s="143">
        <v>0.85</v>
      </c>
      <c r="BD87" s="144">
        <v>3.1500000000000199</v>
      </c>
    </row>
    <row r="88" spans="5:92" x14ac:dyDescent="0.5">
      <c r="T88"/>
      <c r="U88"/>
      <c r="V88"/>
      <c r="W88"/>
      <c r="AX88" s="143">
        <v>0.86</v>
      </c>
      <c r="AZ88" s="143">
        <v>0.86</v>
      </c>
      <c r="BD88" s="144">
        <v>3.1400000000000201</v>
      </c>
    </row>
    <row r="89" spans="5:92" x14ac:dyDescent="0.5">
      <c r="T89"/>
      <c r="U89"/>
      <c r="V89"/>
      <c r="W89"/>
      <c r="AX89" s="143">
        <v>0.87</v>
      </c>
      <c r="AZ89" s="143">
        <v>0.87</v>
      </c>
      <c r="BD89" s="144">
        <v>3.1300000000000199</v>
      </c>
    </row>
    <row r="90" spans="5:92" x14ac:dyDescent="0.5">
      <c r="T90"/>
      <c r="U90"/>
      <c r="V90"/>
      <c r="W90"/>
      <c r="AX90" s="143">
        <v>0.88</v>
      </c>
      <c r="AZ90" s="143">
        <v>0.88</v>
      </c>
      <c r="BD90" s="144">
        <v>3.1200000000000201</v>
      </c>
    </row>
    <row r="91" spans="5:92" x14ac:dyDescent="0.5">
      <c r="T91"/>
      <c r="U91"/>
      <c r="V91"/>
      <c r="W91"/>
      <c r="AX91" s="143">
        <v>0.89</v>
      </c>
      <c r="AZ91" s="143">
        <v>0.89</v>
      </c>
      <c r="BD91" s="144">
        <v>3.1100000000000199</v>
      </c>
    </row>
    <row r="92" spans="5:92" x14ac:dyDescent="0.5">
      <c r="T92"/>
      <c r="U92"/>
      <c r="V92"/>
      <c r="W92"/>
      <c r="AX92" s="143">
        <v>0.9</v>
      </c>
      <c r="AZ92" s="143">
        <v>0.9</v>
      </c>
      <c r="BD92" s="144">
        <v>3.1000000000000201</v>
      </c>
    </row>
    <row r="93" spans="5:92" x14ac:dyDescent="0.5">
      <c r="T93"/>
      <c r="U93"/>
      <c r="V93"/>
      <c r="W93"/>
      <c r="AX93" s="143">
        <v>0.91</v>
      </c>
      <c r="AZ93" s="143">
        <v>0.91</v>
      </c>
      <c r="BD93" s="144">
        <v>3.0900000000000198</v>
      </c>
    </row>
    <row r="94" spans="5:92" x14ac:dyDescent="0.5">
      <c r="M94"/>
      <c r="T94"/>
      <c r="U94"/>
      <c r="V94"/>
      <c r="W94"/>
      <c r="AX94" s="143">
        <v>0.92</v>
      </c>
      <c r="AZ94" s="143">
        <v>0.92</v>
      </c>
      <c r="BD94" s="144">
        <v>3.0800000000000201</v>
      </c>
    </row>
    <row r="95" spans="5:92" x14ac:dyDescent="0.5">
      <c r="T95"/>
      <c r="U95"/>
      <c r="V95"/>
      <c r="W95"/>
      <c r="AX95" s="143">
        <v>0.93</v>
      </c>
      <c r="AZ95" s="143">
        <v>0.93</v>
      </c>
      <c r="BD95" s="144">
        <v>3.0700000000000198</v>
      </c>
    </row>
    <row r="96" spans="5:92" x14ac:dyDescent="0.5">
      <c r="T96"/>
      <c r="U96"/>
      <c r="V96"/>
      <c r="W96"/>
      <c r="AX96" s="143">
        <v>0.94</v>
      </c>
      <c r="AZ96" s="143">
        <v>0.94</v>
      </c>
      <c r="BD96" s="144">
        <v>3.06000000000002</v>
      </c>
    </row>
    <row r="97" spans="20:56" x14ac:dyDescent="0.5">
      <c r="T97"/>
      <c r="U97"/>
      <c r="V97"/>
      <c r="W97"/>
      <c r="AX97" s="143">
        <v>0.95</v>
      </c>
      <c r="AZ97" s="143">
        <v>0.95</v>
      </c>
      <c r="BD97" s="144">
        <v>3.0500000000000198</v>
      </c>
    </row>
    <row r="98" spans="20:56" x14ac:dyDescent="0.5">
      <c r="T98"/>
      <c r="U98"/>
      <c r="V98"/>
      <c r="W98"/>
      <c r="AX98" s="143">
        <v>0.96</v>
      </c>
      <c r="AZ98" s="143">
        <v>0.96</v>
      </c>
      <c r="BD98" s="144">
        <v>3.04000000000002</v>
      </c>
    </row>
    <row r="99" spans="20:56" x14ac:dyDescent="0.5">
      <c r="T99"/>
      <c r="U99"/>
      <c r="V99"/>
      <c r="W99"/>
      <c r="AX99" s="143">
        <v>0.97</v>
      </c>
      <c r="AZ99" s="143">
        <v>0.97</v>
      </c>
      <c r="BD99" s="144">
        <v>3.0300000000000198</v>
      </c>
    </row>
    <row r="100" spans="20:56" x14ac:dyDescent="0.5">
      <c r="T100"/>
      <c r="U100"/>
      <c r="V100"/>
      <c r="W100"/>
      <c r="AX100" s="143">
        <v>0.98</v>
      </c>
      <c r="AZ100" s="143">
        <v>0.98</v>
      </c>
      <c r="BD100" s="144">
        <v>3.02000000000002</v>
      </c>
    </row>
    <row r="101" spans="20:56" x14ac:dyDescent="0.5">
      <c r="T101"/>
      <c r="U101"/>
      <c r="V101"/>
      <c r="W101"/>
      <c r="AX101" s="143">
        <v>0.99</v>
      </c>
      <c r="AZ101" s="143">
        <v>0.99</v>
      </c>
      <c r="BD101" s="144">
        <v>3.0100000000000202</v>
      </c>
    </row>
    <row r="102" spans="20:56" x14ac:dyDescent="0.5">
      <c r="T102"/>
      <c r="U102"/>
      <c r="V102"/>
      <c r="W102"/>
      <c r="AX102" s="143">
        <v>1</v>
      </c>
      <c r="AZ102" s="143">
        <v>1</v>
      </c>
      <c r="BD102" s="144">
        <v>3.00000000000002</v>
      </c>
    </row>
    <row r="103" spans="20:56" x14ac:dyDescent="0.5">
      <c r="T103"/>
      <c r="U103"/>
      <c r="V103"/>
      <c r="W103"/>
      <c r="BD103" s="144">
        <v>2.9900000000000202</v>
      </c>
    </row>
    <row r="104" spans="20:56" x14ac:dyDescent="0.5">
      <c r="T104"/>
      <c r="U104"/>
      <c r="V104"/>
      <c r="W104"/>
      <c r="BD104" s="144">
        <v>2.98000000000002</v>
      </c>
    </row>
    <row r="105" spans="20:56" x14ac:dyDescent="0.5">
      <c r="T105"/>
      <c r="U105"/>
      <c r="V105"/>
      <c r="W105"/>
      <c r="BD105" s="144">
        <v>2.9700000000000202</v>
      </c>
    </row>
    <row r="106" spans="20:56" x14ac:dyDescent="0.5">
      <c r="T106"/>
      <c r="U106"/>
      <c r="V106"/>
      <c r="W106"/>
      <c r="BD106" s="144">
        <v>2.9600000000000199</v>
      </c>
    </row>
    <row r="107" spans="20:56" x14ac:dyDescent="0.5">
      <c r="T107"/>
      <c r="U107"/>
      <c r="V107"/>
      <c r="W107"/>
      <c r="BD107" s="144">
        <v>2.9500000000000202</v>
      </c>
    </row>
    <row r="108" spans="20:56" x14ac:dyDescent="0.5">
      <c r="T108"/>
      <c r="U108"/>
      <c r="V108"/>
      <c r="W108"/>
      <c r="BD108" s="144">
        <v>2.9400000000000199</v>
      </c>
    </row>
    <row r="109" spans="20:56" x14ac:dyDescent="0.5">
      <c r="T109"/>
      <c r="U109"/>
      <c r="V109"/>
      <c r="W109"/>
      <c r="BD109" s="144">
        <v>2.9300000000000201</v>
      </c>
    </row>
    <row r="110" spans="20:56" x14ac:dyDescent="0.5">
      <c r="T110"/>
      <c r="U110"/>
      <c r="V110"/>
      <c r="W110"/>
      <c r="BD110" s="144">
        <v>2.9200000000000199</v>
      </c>
    </row>
    <row r="111" spans="20:56" x14ac:dyDescent="0.5">
      <c r="T111"/>
      <c r="U111"/>
      <c r="V111"/>
      <c r="W111"/>
      <c r="BD111" s="144">
        <v>2.9100000000000201</v>
      </c>
    </row>
    <row r="112" spans="20:56" x14ac:dyDescent="0.5">
      <c r="T112"/>
      <c r="U112"/>
      <c r="V112"/>
      <c r="W112"/>
      <c r="BD112" s="144">
        <v>2.9000000000000199</v>
      </c>
    </row>
    <row r="113" spans="20:56" x14ac:dyDescent="0.5">
      <c r="T113"/>
      <c r="U113"/>
      <c r="V113"/>
      <c r="W113"/>
      <c r="BD113" s="144">
        <v>2.8900000000000201</v>
      </c>
    </row>
    <row r="114" spans="20:56" x14ac:dyDescent="0.5">
      <c r="T114"/>
      <c r="U114"/>
      <c r="V114"/>
      <c r="W114"/>
      <c r="BD114" s="144">
        <v>2.8800000000000199</v>
      </c>
    </row>
    <row r="115" spans="20:56" x14ac:dyDescent="0.5">
      <c r="T115"/>
      <c r="U115"/>
      <c r="V115"/>
      <c r="W115"/>
      <c r="BD115" s="144">
        <v>2.8700000000000201</v>
      </c>
    </row>
    <row r="116" spans="20:56" x14ac:dyDescent="0.5">
      <c r="T116"/>
      <c r="U116"/>
      <c r="V116"/>
      <c r="W116"/>
      <c r="BD116" s="144">
        <v>2.8600000000000199</v>
      </c>
    </row>
    <row r="117" spans="20:56" x14ac:dyDescent="0.5">
      <c r="T117"/>
      <c r="U117"/>
      <c r="V117"/>
      <c r="W117"/>
      <c r="BD117" s="144">
        <v>2.8500000000000201</v>
      </c>
    </row>
    <row r="118" spans="20:56" x14ac:dyDescent="0.5">
      <c r="T118"/>
      <c r="U118"/>
      <c r="V118"/>
      <c r="W118"/>
      <c r="BD118" s="144">
        <v>2.8400000000000198</v>
      </c>
    </row>
    <row r="119" spans="20:56" x14ac:dyDescent="0.5">
      <c r="T119"/>
      <c r="U119"/>
      <c r="V119"/>
      <c r="W119"/>
      <c r="BD119" s="144">
        <v>2.8300000000000201</v>
      </c>
    </row>
    <row r="120" spans="20:56" x14ac:dyDescent="0.5">
      <c r="T120"/>
      <c r="U120"/>
      <c r="V120"/>
      <c r="W120"/>
      <c r="BD120" s="144">
        <v>2.82000000000003</v>
      </c>
    </row>
    <row r="121" spans="20:56" x14ac:dyDescent="0.5">
      <c r="T121"/>
      <c r="U121"/>
      <c r="V121"/>
      <c r="W121"/>
      <c r="BD121" s="144">
        <v>2.8100000000000298</v>
      </c>
    </row>
    <row r="122" spans="20:56" x14ac:dyDescent="0.5">
      <c r="T122"/>
      <c r="U122"/>
      <c r="V122"/>
      <c r="W122"/>
      <c r="BD122" s="144">
        <v>2.80000000000003</v>
      </c>
    </row>
    <row r="123" spans="20:56" x14ac:dyDescent="0.5">
      <c r="T123"/>
      <c r="U123"/>
      <c r="V123"/>
      <c r="W123"/>
      <c r="BD123" s="144">
        <v>2.7900000000000298</v>
      </c>
    </row>
    <row r="124" spans="20:56" x14ac:dyDescent="0.5">
      <c r="T124"/>
      <c r="U124"/>
      <c r="V124"/>
      <c r="W124"/>
      <c r="BD124" s="144">
        <v>2.78000000000003</v>
      </c>
    </row>
    <row r="125" spans="20:56" x14ac:dyDescent="0.5">
      <c r="T125"/>
      <c r="U125"/>
      <c r="V125"/>
      <c r="W125"/>
      <c r="BD125" s="144">
        <v>2.7700000000000302</v>
      </c>
    </row>
    <row r="126" spans="20:56" x14ac:dyDescent="0.5">
      <c r="T126"/>
      <c r="U126"/>
      <c r="V126"/>
      <c r="W126"/>
      <c r="BD126" s="144">
        <v>2.76000000000003</v>
      </c>
    </row>
    <row r="127" spans="20:56" x14ac:dyDescent="0.5">
      <c r="T127"/>
      <c r="U127"/>
      <c r="V127"/>
      <c r="W127"/>
      <c r="BD127" s="144">
        <v>2.7500000000000302</v>
      </c>
    </row>
    <row r="128" spans="20:56" x14ac:dyDescent="0.5">
      <c r="T128"/>
      <c r="U128"/>
      <c r="V128"/>
      <c r="W128"/>
      <c r="BD128" s="144">
        <v>2.74000000000003</v>
      </c>
    </row>
    <row r="129" spans="20:56" x14ac:dyDescent="0.5">
      <c r="T129"/>
      <c r="U129"/>
      <c r="V129"/>
      <c r="W129"/>
      <c r="BD129" s="144">
        <v>2.7300000000000302</v>
      </c>
    </row>
    <row r="130" spans="20:56" x14ac:dyDescent="0.5">
      <c r="T130"/>
      <c r="U130"/>
      <c r="V130"/>
      <c r="W130"/>
      <c r="BD130" s="144">
        <v>2.7200000000000299</v>
      </c>
    </row>
    <row r="131" spans="20:56" x14ac:dyDescent="0.5">
      <c r="T131"/>
      <c r="U131"/>
      <c r="V131"/>
      <c r="W131"/>
      <c r="BD131" s="144">
        <v>2.7100000000000302</v>
      </c>
    </row>
    <row r="132" spans="20:56" x14ac:dyDescent="0.5">
      <c r="T132"/>
      <c r="U132"/>
      <c r="V132"/>
      <c r="W132"/>
      <c r="BD132" s="144">
        <v>2.7000000000000299</v>
      </c>
    </row>
    <row r="133" spans="20:56" x14ac:dyDescent="0.5">
      <c r="T133"/>
      <c r="U133"/>
      <c r="V133"/>
      <c r="W133"/>
      <c r="BD133" s="144">
        <v>2.6900000000000301</v>
      </c>
    </row>
    <row r="134" spans="20:56" x14ac:dyDescent="0.5">
      <c r="T134"/>
      <c r="U134"/>
      <c r="V134"/>
      <c r="W134"/>
      <c r="BD134" s="144">
        <v>2.6800000000000299</v>
      </c>
    </row>
    <row r="135" spans="20:56" x14ac:dyDescent="0.5">
      <c r="T135"/>
      <c r="U135"/>
      <c r="V135"/>
      <c r="W135"/>
      <c r="BD135" s="144">
        <v>2.6700000000000301</v>
      </c>
    </row>
    <row r="136" spans="20:56" x14ac:dyDescent="0.5">
      <c r="T136"/>
      <c r="U136"/>
      <c r="V136"/>
      <c r="W136"/>
      <c r="BD136" s="144">
        <v>2.6600000000000299</v>
      </c>
    </row>
    <row r="137" spans="20:56" x14ac:dyDescent="0.5">
      <c r="T137"/>
      <c r="U137"/>
      <c r="V137"/>
      <c r="W137"/>
      <c r="BD137" s="144">
        <v>2.6500000000000301</v>
      </c>
    </row>
    <row r="138" spans="20:56" x14ac:dyDescent="0.5">
      <c r="T138"/>
      <c r="U138"/>
      <c r="V138"/>
      <c r="W138"/>
      <c r="BD138" s="144">
        <v>2.6400000000000299</v>
      </c>
    </row>
    <row r="139" spans="20:56" x14ac:dyDescent="0.5">
      <c r="T139"/>
      <c r="U139"/>
      <c r="V139"/>
      <c r="W139"/>
      <c r="BD139" s="144">
        <v>2.6300000000000301</v>
      </c>
    </row>
    <row r="140" spans="20:56" x14ac:dyDescent="0.5">
      <c r="T140"/>
      <c r="U140"/>
      <c r="V140"/>
      <c r="W140"/>
      <c r="BD140" s="144">
        <v>2.6200000000000299</v>
      </c>
    </row>
    <row r="141" spans="20:56" x14ac:dyDescent="0.5">
      <c r="T141"/>
      <c r="U141"/>
      <c r="V141"/>
      <c r="W141"/>
      <c r="BD141" s="144">
        <v>2.6100000000000301</v>
      </c>
    </row>
    <row r="142" spans="20:56" x14ac:dyDescent="0.5">
      <c r="T142"/>
      <c r="U142"/>
      <c r="V142"/>
      <c r="W142"/>
      <c r="BD142" s="144">
        <v>2.6000000000000298</v>
      </c>
    </row>
    <row r="143" spans="20:56" x14ac:dyDescent="0.5">
      <c r="T143"/>
      <c r="U143"/>
      <c r="V143"/>
      <c r="W143"/>
      <c r="BD143" s="144">
        <v>2.5900000000000301</v>
      </c>
    </row>
    <row r="144" spans="20:56" x14ac:dyDescent="0.5">
      <c r="T144"/>
      <c r="U144"/>
      <c r="V144"/>
      <c r="W144"/>
      <c r="BD144" s="144">
        <v>2.5800000000000298</v>
      </c>
    </row>
    <row r="145" spans="20:56" x14ac:dyDescent="0.5">
      <c r="T145"/>
      <c r="U145"/>
      <c r="V145"/>
      <c r="W145"/>
      <c r="BD145" s="144">
        <v>2.57000000000003</v>
      </c>
    </row>
    <row r="146" spans="20:56" x14ac:dyDescent="0.5">
      <c r="T146"/>
      <c r="U146"/>
      <c r="V146"/>
      <c r="W146"/>
      <c r="BD146" s="144">
        <v>2.5600000000000298</v>
      </c>
    </row>
    <row r="147" spans="20:56" x14ac:dyDescent="0.5">
      <c r="T147"/>
      <c r="U147"/>
      <c r="V147"/>
      <c r="W147"/>
      <c r="BD147" s="144">
        <v>2.55000000000003</v>
      </c>
    </row>
    <row r="148" spans="20:56" x14ac:dyDescent="0.5">
      <c r="T148"/>
      <c r="U148"/>
      <c r="V148"/>
      <c r="W148"/>
      <c r="BD148" s="144">
        <v>2.5400000000000298</v>
      </c>
    </row>
    <row r="149" spans="20:56" x14ac:dyDescent="0.5">
      <c r="T149"/>
      <c r="U149"/>
      <c r="V149"/>
      <c r="W149"/>
      <c r="BD149" s="144">
        <v>2.53000000000003</v>
      </c>
    </row>
    <row r="150" spans="20:56" x14ac:dyDescent="0.5">
      <c r="T150"/>
      <c r="U150"/>
      <c r="V150"/>
      <c r="W150"/>
      <c r="BD150" s="144">
        <v>2.5200000000000302</v>
      </c>
    </row>
    <row r="151" spans="20:56" x14ac:dyDescent="0.5">
      <c r="T151"/>
      <c r="U151"/>
      <c r="V151"/>
      <c r="W151"/>
      <c r="BD151" s="144">
        <v>2.51000000000003</v>
      </c>
    </row>
    <row r="152" spans="20:56" x14ac:dyDescent="0.5">
      <c r="T152"/>
      <c r="U152"/>
      <c r="V152"/>
      <c r="W152"/>
      <c r="BD152" s="144">
        <v>2.5000000000000302</v>
      </c>
    </row>
    <row r="153" spans="20:56" x14ac:dyDescent="0.5">
      <c r="T153"/>
      <c r="U153"/>
      <c r="V153"/>
      <c r="W153"/>
      <c r="BD153" s="144">
        <v>2.49000000000003</v>
      </c>
    </row>
    <row r="154" spans="20:56" x14ac:dyDescent="0.5">
      <c r="T154"/>
      <c r="U154"/>
      <c r="V154"/>
      <c r="W154"/>
      <c r="BD154" s="144">
        <v>2.4800000000000302</v>
      </c>
    </row>
    <row r="155" spans="20:56" x14ac:dyDescent="0.5">
      <c r="T155"/>
      <c r="U155"/>
      <c r="V155"/>
      <c r="W155"/>
      <c r="BD155" s="144">
        <v>2.4700000000000299</v>
      </c>
    </row>
    <row r="156" spans="20:56" x14ac:dyDescent="0.5">
      <c r="T156"/>
      <c r="U156"/>
      <c r="V156"/>
      <c r="W156"/>
      <c r="BD156" s="144">
        <v>2.4600000000000302</v>
      </c>
    </row>
    <row r="157" spans="20:56" x14ac:dyDescent="0.5">
      <c r="T157"/>
      <c r="U157"/>
      <c r="V157"/>
      <c r="W157"/>
      <c r="BD157" s="144">
        <v>2.4500000000000299</v>
      </c>
    </row>
    <row r="158" spans="20:56" x14ac:dyDescent="0.5">
      <c r="T158"/>
      <c r="U158"/>
      <c r="V158"/>
      <c r="W158"/>
      <c r="BD158" s="144">
        <v>2.4400000000000301</v>
      </c>
    </row>
    <row r="159" spans="20:56" x14ac:dyDescent="0.5">
      <c r="T159"/>
      <c r="U159"/>
      <c r="V159"/>
      <c r="W159"/>
      <c r="BD159" s="144">
        <v>2.4300000000000299</v>
      </c>
    </row>
    <row r="160" spans="20:56" x14ac:dyDescent="0.5">
      <c r="T160"/>
      <c r="U160"/>
      <c r="V160"/>
      <c r="W160"/>
      <c r="BD160" s="144">
        <v>2.4200000000000301</v>
      </c>
    </row>
    <row r="161" spans="20:56" x14ac:dyDescent="0.5">
      <c r="T161"/>
      <c r="U161"/>
      <c r="V161"/>
      <c r="W161"/>
      <c r="BD161" s="144">
        <v>2.4100000000000299</v>
      </c>
    </row>
    <row r="162" spans="20:56" x14ac:dyDescent="0.5">
      <c r="T162"/>
      <c r="U162"/>
      <c r="V162"/>
      <c r="W162"/>
      <c r="BD162" s="144">
        <v>2.4000000000000301</v>
      </c>
    </row>
    <row r="163" spans="20:56" x14ac:dyDescent="0.5">
      <c r="T163"/>
      <c r="U163"/>
      <c r="V163"/>
      <c r="W163"/>
      <c r="BD163" s="144">
        <v>2.3900000000000299</v>
      </c>
    </row>
    <row r="164" spans="20:56" x14ac:dyDescent="0.5">
      <c r="T164"/>
      <c r="U164"/>
      <c r="V164"/>
      <c r="W164"/>
      <c r="BD164" s="144">
        <v>2.3800000000000301</v>
      </c>
    </row>
    <row r="165" spans="20:56" x14ac:dyDescent="0.5">
      <c r="T165"/>
      <c r="U165"/>
      <c r="V165"/>
      <c r="W165"/>
      <c r="BD165" s="144">
        <v>2.3700000000000299</v>
      </c>
    </row>
    <row r="166" spans="20:56" x14ac:dyDescent="0.5">
      <c r="T166"/>
      <c r="U166"/>
      <c r="V166"/>
      <c r="W166"/>
      <c r="BD166" s="144">
        <v>2.3600000000000301</v>
      </c>
    </row>
    <row r="167" spans="20:56" x14ac:dyDescent="0.5">
      <c r="T167"/>
      <c r="U167"/>
      <c r="V167"/>
      <c r="W167"/>
      <c r="BD167" s="144">
        <v>2.3500000000000401</v>
      </c>
    </row>
    <row r="168" spans="20:56" x14ac:dyDescent="0.5">
      <c r="T168"/>
      <c r="U168"/>
      <c r="V168"/>
      <c r="W168"/>
      <c r="BD168" s="144">
        <v>2.3400000000000398</v>
      </c>
    </row>
    <row r="169" spans="20:56" x14ac:dyDescent="0.5">
      <c r="BD169" s="144">
        <v>2.33000000000004</v>
      </c>
    </row>
    <row r="170" spans="20:56" x14ac:dyDescent="0.5">
      <c r="BD170" s="144">
        <v>2.3200000000000398</v>
      </c>
    </row>
    <row r="171" spans="20:56" x14ac:dyDescent="0.5">
      <c r="BD171" s="144">
        <v>2.31000000000004</v>
      </c>
    </row>
    <row r="172" spans="20:56" x14ac:dyDescent="0.5">
      <c r="BD172" s="144">
        <v>2.3000000000000398</v>
      </c>
    </row>
    <row r="173" spans="20:56" x14ac:dyDescent="0.5">
      <c r="BD173" s="144">
        <v>2.29000000000004</v>
      </c>
    </row>
    <row r="174" spans="20:56" x14ac:dyDescent="0.5">
      <c r="BD174" s="144">
        <v>2.2800000000000402</v>
      </c>
    </row>
    <row r="175" spans="20:56" x14ac:dyDescent="0.5">
      <c r="BD175" s="144">
        <v>2.27000000000004</v>
      </c>
    </row>
    <row r="176" spans="20:56" x14ac:dyDescent="0.5">
      <c r="BD176" s="144">
        <v>2.2600000000000402</v>
      </c>
    </row>
    <row r="177" spans="56:56" x14ac:dyDescent="0.5">
      <c r="BD177" s="144">
        <v>2.25000000000004</v>
      </c>
    </row>
    <row r="178" spans="56:56" x14ac:dyDescent="0.5">
      <c r="BD178" s="144">
        <v>2.2400000000000402</v>
      </c>
    </row>
    <row r="179" spans="56:56" x14ac:dyDescent="0.5">
      <c r="BD179" s="144">
        <v>2.23000000000004</v>
      </c>
    </row>
    <row r="180" spans="56:56" x14ac:dyDescent="0.5">
      <c r="BD180" s="144">
        <v>2.2200000000000402</v>
      </c>
    </row>
    <row r="181" spans="56:56" x14ac:dyDescent="0.5">
      <c r="BD181" s="144">
        <v>2.2100000000000399</v>
      </c>
    </row>
    <row r="182" spans="56:56" x14ac:dyDescent="0.5">
      <c r="BD182" s="144">
        <v>2.2000000000000401</v>
      </c>
    </row>
    <row r="183" spans="56:56" x14ac:dyDescent="0.5">
      <c r="BD183" s="144">
        <v>2.1900000000000399</v>
      </c>
    </row>
    <row r="184" spans="56:56" x14ac:dyDescent="0.5">
      <c r="BD184" s="144">
        <v>2.1800000000000401</v>
      </c>
    </row>
    <row r="185" spans="56:56" x14ac:dyDescent="0.5">
      <c r="BD185" s="144">
        <v>2.1700000000000399</v>
      </c>
    </row>
    <row r="186" spans="56:56" x14ac:dyDescent="0.5">
      <c r="BD186" s="144">
        <v>2.1600000000000401</v>
      </c>
    </row>
    <row r="187" spans="56:56" x14ac:dyDescent="0.5">
      <c r="BD187" s="144">
        <v>2.1500000000000399</v>
      </c>
    </row>
    <row r="188" spans="56:56" x14ac:dyDescent="0.5">
      <c r="BD188" s="144">
        <v>2.1400000000000401</v>
      </c>
    </row>
    <row r="189" spans="56:56" x14ac:dyDescent="0.5">
      <c r="BD189" s="144">
        <v>2.1300000000000399</v>
      </c>
    </row>
    <row r="190" spans="56:56" x14ac:dyDescent="0.5">
      <c r="BD190" s="144">
        <v>2.1200000000000401</v>
      </c>
    </row>
    <row r="191" spans="56:56" x14ac:dyDescent="0.5">
      <c r="BD191" s="144">
        <v>2.1100000000000398</v>
      </c>
    </row>
    <row r="192" spans="56:56" x14ac:dyDescent="0.5">
      <c r="BD192" s="144">
        <v>2.1000000000000401</v>
      </c>
    </row>
    <row r="193" spans="56:56" x14ac:dyDescent="0.5">
      <c r="BD193" s="144">
        <v>2.0900000000000398</v>
      </c>
    </row>
    <row r="194" spans="56:56" x14ac:dyDescent="0.5">
      <c r="BD194" s="144">
        <v>2.08000000000004</v>
      </c>
    </row>
    <row r="195" spans="56:56" x14ac:dyDescent="0.5">
      <c r="BD195" s="144">
        <v>2.0700000000000398</v>
      </c>
    </row>
    <row r="196" spans="56:56" x14ac:dyDescent="0.5">
      <c r="BD196" s="144">
        <v>2.06000000000004</v>
      </c>
    </row>
    <row r="197" spans="56:56" x14ac:dyDescent="0.5">
      <c r="BD197" s="144">
        <v>2.0500000000000398</v>
      </c>
    </row>
    <row r="198" spans="56:56" x14ac:dyDescent="0.5">
      <c r="BD198" s="144">
        <v>2.04000000000004</v>
      </c>
    </row>
    <row r="199" spans="56:56" x14ac:dyDescent="0.5">
      <c r="BD199" s="144">
        <v>2.0300000000000402</v>
      </c>
    </row>
    <row r="200" spans="56:56" x14ac:dyDescent="0.5">
      <c r="BD200" s="144">
        <v>2.02000000000004</v>
      </c>
    </row>
    <row r="201" spans="56:56" x14ac:dyDescent="0.5">
      <c r="BD201" s="144">
        <v>2.0100000000000402</v>
      </c>
    </row>
    <row r="202" spans="56:56" x14ac:dyDescent="0.5">
      <c r="BD202" s="144">
        <v>2.00000000000004</v>
      </c>
    </row>
    <row r="203" spans="56:56" x14ac:dyDescent="0.5">
      <c r="BD203" s="144">
        <v>1.99000000000004</v>
      </c>
    </row>
    <row r="204" spans="56:56" x14ac:dyDescent="0.5">
      <c r="BD204" s="144">
        <v>1.98000000000004</v>
      </c>
    </row>
    <row r="205" spans="56:56" x14ac:dyDescent="0.5">
      <c r="BD205" s="144">
        <v>1.9700000000000399</v>
      </c>
    </row>
    <row r="206" spans="56:56" x14ac:dyDescent="0.5">
      <c r="BD206" s="144">
        <v>1.9600000000000399</v>
      </c>
    </row>
    <row r="207" spans="56:56" x14ac:dyDescent="0.5">
      <c r="BD207" s="144">
        <v>1.9500000000000399</v>
      </c>
    </row>
    <row r="208" spans="56:56" x14ac:dyDescent="0.5">
      <c r="BD208" s="144">
        <v>1.9400000000000399</v>
      </c>
    </row>
    <row r="209" spans="56:56" x14ac:dyDescent="0.5">
      <c r="BD209" s="144">
        <v>1.9300000000000399</v>
      </c>
    </row>
    <row r="210" spans="56:56" x14ac:dyDescent="0.5">
      <c r="BD210" s="144">
        <v>1.9200000000000399</v>
      </c>
    </row>
    <row r="211" spans="56:56" x14ac:dyDescent="0.5">
      <c r="BD211" s="144">
        <v>1.9100000000000401</v>
      </c>
    </row>
    <row r="212" spans="56:56" x14ac:dyDescent="0.5">
      <c r="BD212" s="144">
        <v>1.9000000000000401</v>
      </c>
    </row>
    <row r="213" spans="56:56" x14ac:dyDescent="0.5">
      <c r="BD213" s="144">
        <v>1.8900000000000401</v>
      </c>
    </row>
    <row r="214" spans="56:56" x14ac:dyDescent="0.5">
      <c r="BD214" s="144">
        <v>1.8800000000000501</v>
      </c>
    </row>
    <row r="215" spans="56:56" x14ac:dyDescent="0.5">
      <c r="BD215" s="144">
        <v>1.8700000000000501</v>
      </c>
    </row>
    <row r="216" spans="56:56" x14ac:dyDescent="0.5">
      <c r="BD216" s="144">
        <v>1.8600000000000501</v>
      </c>
    </row>
    <row r="217" spans="56:56" x14ac:dyDescent="0.5">
      <c r="BD217" s="144">
        <v>1.85000000000005</v>
      </c>
    </row>
    <row r="218" spans="56:56" x14ac:dyDescent="0.5">
      <c r="BD218" s="144">
        <v>1.84000000000005</v>
      </c>
    </row>
    <row r="219" spans="56:56" x14ac:dyDescent="0.5">
      <c r="BD219" s="144">
        <v>1.83000000000005</v>
      </c>
    </row>
    <row r="220" spans="56:56" x14ac:dyDescent="0.5">
      <c r="BD220" s="144">
        <v>1.82000000000005</v>
      </c>
    </row>
    <row r="221" spans="56:56" x14ac:dyDescent="0.5">
      <c r="BD221" s="144">
        <v>1.81000000000005</v>
      </c>
    </row>
    <row r="222" spans="56:56" x14ac:dyDescent="0.5">
      <c r="BD222" s="144">
        <v>1.80000000000005</v>
      </c>
    </row>
    <row r="223" spans="56:56" x14ac:dyDescent="0.5">
      <c r="BD223" s="144">
        <v>1.79000000000005</v>
      </c>
    </row>
    <row r="224" spans="56:56" x14ac:dyDescent="0.5">
      <c r="BD224" s="144">
        <v>1.78000000000005</v>
      </c>
    </row>
    <row r="225" spans="56:56" x14ac:dyDescent="0.5">
      <c r="BD225" s="144">
        <v>1.77000000000005</v>
      </c>
    </row>
    <row r="226" spans="56:56" x14ac:dyDescent="0.5">
      <c r="BD226" s="144">
        <v>1.76000000000005</v>
      </c>
    </row>
    <row r="227" spans="56:56" x14ac:dyDescent="0.5">
      <c r="BD227" s="144">
        <v>1.75000000000005</v>
      </c>
    </row>
    <row r="228" spans="56:56" x14ac:dyDescent="0.5">
      <c r="BD228" s="144">
        <v>1.74000000000005</v>
      </c>
    </row>
    <row r="229" spans="56:56" x14ac:dyDescent="0.5">
      <c r="BD229" s="144">
        <v>1.7300000000000499</v>
      </c>
    </row>
    <row r="230" spans="56:56" x14ac:dyDescent="0.5">
      <c r="BD230" s="144">
        <v>1.7200000000000499</v>
      </c>
    </row>
    <row r="231" spans="56:56" x14ac:dyDescent="0.5">
      <c r="BD231" s="144">
        <v>1.7100000000000499</v>
      </c>
    </row>
    <row r="232" spans="56:56" x14ac:dyDescent="0.5">
      <c r="BD232" s="144">
        <v>1.7000000000000499</v>
      </c>
    </row>
    <row r="233" spans="56:56" x14ac:dyDescent="0.5">
      <c r="BD233" s="144">
        <v>1.6900000000000499</v>
      </c>
    </row>
    <row r="234" spans="56:56" x14ac:dyDescent="0.5">
      <c r="BD234" s="144">
        <v>1.6800000000000499</v>
      </c>
    </row>
    <row r="235" spans="56:56" x14ac:dyDescent="0.5">
      <c r="BD235" s="144">
        <v>1.6700000000000501</v>
      </c>
    </row>
    <row r="236" spans="56:56" x14ac:dyDescent="0.5">
      <c r="BD236" s="144">
        <v>1.6600000000000501</v>
      </c>
    </row>
    <row r="237" spans="56:56" x14ac:dyDescent="0.5">
      <c r="BD237" s="144">
        <v>1.6500000000000501</v>
      </c>
    </row>
    <row r="238" spans="56:56" x14ac:dyDescent="0.5">
      <c r="BD238" s="144">
        <v>1.6400000000000501</v>
      </c>
    </row>
    <row r="239" spans="56:56" x14ac:dyDescent="0.5">
      <c r="BD239" s="144">
        <v>1.6300000000000501</v>
      </c>
    </row>
    <row r="240" spans="56:56" x14ac:dyDescent="0.5">
      <c r="BD240" s="144">
        <v>1.6200000000000501</v>
      </c>
    </row>
    <row r="241" spans="56:56" x14ac:dyDescent="0.5">
      <c r="BD241" s="144">
        <v>1.6100000000000501</v>
      </c>
    </row>
    <row r="242" spans="56:56" x14ac:dyDescent="0.5">
      <c r="BD242" s="144">
        <v>1.60000000000005</v>
      </c>
    </row>
    <row r="243" spans="56:56" x14ac:dyDescent="0.5">
      <c r="BD243" s="144">
        <v>1.59000000000005</v>
      </c>
    </row>
    <row r="244" spans="56:56" x14ac:dyDescent="0.5">
      <c r="BD244" s="144">
        <v>1.58000000000005</v>
      </c>
    </row>
    <row r="245" spans="56:56" x14ac:dyDescent="0.5">
      <c r="BD245" s="144">
        <v>1.57000000000005</v>
      </c>
    </row>
    <row r="246" spans="56:56" x14ac:dyDescent="0.5">
      <c r="BD246" s="144">
        <v>1.56000000000005</v>
      </c>
    </row>
    <row r="247" spans="56:56" x14ac:dyDescent="0.5">
      <c r="BD247" s="144">
        <v>1.55000000000005</v>
      </c>
    </row>
    <row r="248" spans="56:56" x14ac:dyDescent="0.5">
      <c r="BD248" s="144">
        <v>1.54000000000005</v>
      </c>
    </row>
    <row r="249" spans="56:56" x14ac:dyDescent="0.5">
      <c r="BD249" s="144">
        <v>1.53000000000005</v>
      </c>
    </row>
    <row r="250" spans="56:56" x14ac:dyDescent="0.5">
      <c r="BD250" s="144">
        <v>1.52000000000005</v>
      </c>
    </row>
    <row r="251" spans="56:56" x14ac:dyDescent="0.5">
      <c r="BD251" s="144">
        <v>1.51000000000005</v>
      </c>
    </row>
    <row r="252" spans="56:56" x14ac:dyDescent="0.5">
      <c r="BD252" s="144">
        <v>1.50000000000005</v>
      </c>
    </row>
    <row r="253" spans="56:56" x14ac:dyDescent="0.5">
      <c r="BD253" s="144">
        <v>1.49000000000005</v>
      </c>
    </row>
    <row r="254" spans="56:56" x14ac:dyDescent="0.5">
      <c r="BD254" s="144">
        <v>1.4800000000000499</v>
      </c>
    </row>
    <row r="255" spans="56:56" x14ac:dyDescent="0.5">
      <c r="BD255" s="144">
        <v>1.4700000000000499</v>
      </c>
    </row>
    <row r="256" spans="56:56" x14ac:dyDescent="0.5">
      <c r="BD256" s="144">
        <v>1.4600000000000499</v>
      </c>
    </row>
    <row r="257" spans="56:56" x14ac:dyDescent="0.5">
      <c r="BD257" s="144">
        <v>1.4500000000000499</v>
      </c>
    </row>
    <row r="258" spans="56:56" x14ac:dyDescent="0.5">
      <c r="BD258" s="144">
        <v>1.4400000000000499</v>
      </c>
    </row>
    <row r="259" spans="56:56" x14ac:dyDescent="0.5">
      <c r="BD259" s="144">
        <v>1.4300000000000499</v>
      </c>
    </row>
    <row r="260" spans="56:56" x14ac:dyDescent="0.5">
      <c r="BD260" s="144">
        <v>1.4200000000000501</v>
      </c>
    </row>
    <row r="261" spans="56:56" x14ac:dyDescent="0.5">
      <c r="BD261" s="144">
        <v>1.4100000000000601</v>
      </c>
    </row>
    <row r="262" spans="56:56" x14ac:dyDescent="0.5">
      <c r="BD262" s="144">
        <v>1.4000000000000601</v>
      </c>
    </row>
    <row r="263" spans="56:56" x14ac:dyDescent="0.5">
      <c r="BD263" s="144">
        <v>1.3900000000000601</v>
      </c>
    </row>
    <row r="264" spans="56:56" x14ac:dyDescent="0.5">
      <c r="BD264" s="144">
        <v>1.3800000000000601</v>
      </c>
    </row>
    <row r="265" spans="56:56" x14ac:dyDescent="0.5">
      <c r="BD265" s="144">
        <v>1.3700000000000601</v>
      </c>
    </row>
    <row r="266" spans="56:56" x14ac:dyDescent="0.5">
      <c r="BD266" s="144">
        <v>1.36000000000006</v>
      </c>
    </row>
    <row r="267" spans="56:56" x14ac:dyDescent="0.5">
      <c r="BD267" s="144">
        <v>1.35000000000006</v>
      </c>
    </row>
    <row r="268" spans="56:56" x14ac:dyDescent="0.5">
      <c r="BD268" s="144">
        <v>1.34000000000006</v>
      </c>
    </row>
    <row r="269" spans="56:56" x14ac:dyDescent="0.5">
      <c r="BD269" s="144">
        <v>1.33000000000006</v>
      </c>
    </row>
    <row r="270" spans="56:56" x14ac:dyDescent="0.5">
      <c r="BD270" s="144">
        <v>1.32000000000006</v>
      </c>
    </row>
    <row r="271" spans="56:56" x14ac:dyDescent="0.5">
      <c r="BD271" s="144">
        <v>1.31000000000006</v>
      </c>
    </row>
    <row r="272" spans="56:56" x14ac:dyDescent="0.5">
      <c r="BD272" s="144">
        <v>1.30000000000006</v>
      </c>
    </row>
    <row r="273" spans="56:56" x14ac:dyDescent="0.5">
      <c r="BD273" s="144">
        <v>1.29000000000006</v>
      </c>
    </row>
    <row r="274" spans="56:56" x14ac:dyDescent="0.5">
      <c r="BD274" s="144">
        <v>1.28000000000006</v>
      </c>
    </row>
    <row r="275" spans="56:56" x14ac:dyDescent="0.5">
      <c r="BD275" s="144">
        <v>1.27000000000006</v>
      </c>
    </row>
    <row r="276" spans="56:56" x14ac:dyDescent="0.5">
      <c r="BD276" s="144">
        <v>1.26000000000006</v>
      </c>
    </row>
    <row r="277" spans="56:56" x14ac:dyDescent="0.5">
      <c r="BD277" s="144">
        <v>1.25000000000006</v>
      </c>
    </row>
    <row r="278" spans="56:56" x14ac:dyDescent="0.5">
      <c r="BD278" s="144">
        <v>1.2400000000000599</v>
      </c>
    </row>
    <row r="279" spans="56:56" x14ac:dyDescent="0.5">
      <c r="BD279" s="144">
        <v>1.2300000000000599</v>
      </c>
    </row>
    <row r="280" spans="56:56" x14ac:dyDescent="0.5">
      <c r="BD280" s="144">
        <v>1.2200000000000599</v>
      </c>
    </row>
    <row r="281" spans="56:56" x14ac:dyDescent="0.5">
      <c r="BD281" s="144">
        <v>1.2100000000000599</v>
      </c>
    </row>
    <row r="282" spans="56:56" x14ac:dyDescent="0.5">
      <c r="BD282" s="144">
        <v>1.2000000000000599</v>
      </c>
    </row>
    <row r="283" spans="56:56" x14ac:dyDescent="0.5">
      <c r="BD283" s="144">
        <v>1.1900000000000599</v>
      </c>
    </row>
    <row r="284" spans="56:56" x14ac:dyDescent="0.5">
      <c r="BD284" s="144">
        <v>1.1800000000000599</v>
      </c>
    </row>
    <row r="285" spans="56:56" x14ac:dyDescent="0.5">
      <c r="BD285" s="144">
        <v>1.1700000000000601</v>
      </c>
    </row>
    <row r="286" spans="56:56" x14ac:dyDescent="0.5">
      <c r="BD286" s="144">
        <v>1.1600000000000601</v>
      </c>
    </row>
    <row r="287" spans="56:56" x14ac:dyDescent="0.5">
      <c r="BD287" s="144">
        <v>1.1500000000000601</v>
      </c>
    </row>
    <row r="288" spans="56:56" x14ac:dyDescent="0.5">
      <c r="BD288" s="144">
        <v>1.1400000000000601</v>
      </c>
    </row>
    <row r="289" spans="56:56" x14ac:dyDescent="0.5">
      <c r="BD289" s="144">
        <v>1.1300000000000601</v>
      </c>
    </row>
    <row r="290" spans="56:56" x14ac:dyDescent="0.5">
      <c r="BD290" s="144">
        <v>1.1200000000000601</v>
      </c>
    </row>
    <row r="291" spans="56:56" x14ac:dyDescent="0.5">
      <c r="BD291" s="144">
        <v>1.11000000000006</v>
      </c>
    </row>
    <row r="292" spans="56:56" x14ac:dyDescent="0.5">
      <c r="BD292" s="144">
        <v>1.10000000000006</v>
      </c>
    </row>
    <row r="293" spans="56:56" x14ac:dyDescent="0.5">
      <c r="BD293" s="144">
        <v>1.09000000000006</v>
      </c>
    </row>
    <row r="294" spans="56:56" x14ac:dyDescent="0.5">
      <c r="BD294" s="144">
        <v>1.08000000000006</v>
      </c>
    </row>
    <row r="295" spans="56:56" x14ac:dyDescent="0.5">
      <c r="BD295" s="144">
        <v>1.07000000000006</v>
      </c>
    </row>
    <row r="296" spans="56:56" x14ac:dyDescent="0.5">
      <c r="BD296" s="144">
        <v>1.06000000000006</v>
      </c>
    </row>
    <row r="297" spans="56:56" x14ac:dyDescent="0.5">
      <c r="BD297" s="144">
        <v>1.05000000000006</v>
      </c>
    </row>
    <row r="298" spans="56:56" x14ac:dyDescent="0.5">
      <c r="BD298" s="144">
        <v>1.04000000000006</v>
      </c>
    </row>
    <row r="299" spans="56:56" x14ac:dyDescent="0.5">
      <c r="BD299" s="144">
        <v>1.03000000000006</v>
      </c>
    </row>
    <row r="300" spans="56:56" x14ac:dyDescent="0.5">
      <c r="BD300" s="144">
        <v>1.02000000000006</v>
      </c>
    </row>
    <row r="301" spans="56:56" x14ac:dyDescent="0.5">
      <c r="BD301" s="144">
        <v>1.01000000000006</v>
      </c>
    </row>
    <row r="302" spans="56:56" x14ac:dyDescent="0.5">
      <c r="BD302" s="144">
        <v>1.00000000000006</v>
      </c>
    </row>
    <row r="303" spans="56:56" x14ac:dyDescent="0.5">
      <c r="BD303" s="144">
        <v>0.99000000000006005</v>
      </c>
    </row>
    <row r="304" spans="56:56" x14ac:dyDescent="0.5">
      <c r="BD304" s="144">
        <v>0.98000000000006005</v>
      </c>
    </row>
    <row r="305" spans="56:56" x14ac:dyDescent="0.5">
      <c r="BD305" s="144">
        <v>0.97000000000006004</v>
      </c>
    </row>
    <row r="306" spans="56:56" x14ac:dyDescent="0.5">
      <c r="BD306" s="144">
        <v>0.96000000000006003</v>
      </c>
    </row>
    <row r="307" spans="56:56" x14ac:dyDescent="0.5">
      <c r="BD307" s="144">
        <v>0.95000000000007001</v>
      </c>
    </row>
    <row r="308" spans="56:56" x14ac:dyDescent="0.5">
      <c r="BD308" s="144">
        <v>0.94000000000007</v>
      </c>
    </row>
    <row r="309" spans="56:56" x14ac:dyDescent="0.5">
      <c r="BD309" s="144">
        <v>0.93000000000006999</v>
      </c>
    </row>
    <row r="310" spans="56:56" x14ac:dyDescent="0.5">
      <c r="BD310" s="144">
        <v>0.92000000000006998</v>
      </c>
    </row>
    <row r="311" spans="56:56" x14ac:dyDescent="0.5">
      <c r="BD311" s="144">
        <v>0.91000000000006998</v>
      </c>
    </row>
    <row r="312" spans="56:56" x14ac:dyDescent="0.5">
      <c r="BD312" s="144">
        <v>0.90000000000006997</v>
      </c>
    </row>
    <row r="313" spans="56:56" x14ac:dyDescent="0.5">
      <c r="BD313" s="144">
        <v>0.89000000000006996</v>
      </c>
    </row>
    <row r="314" spans="56:56" x14ac:dyDescent="0.5">
      <c r="BD314" s="144">
        <v>0.88000000000006995</v>
      </c>
    </row>
    <row r="315" spans="56:56" x14ac:dyDescent="0.5">
      <c r="BD315" s="144">
        <v>0.87000000000007005</v>
      </c>
    </row>
    <row r="316" spans="56:56" x14ac:dyDescent="0.5">
      <c r="BD316" s="144">
        <v>0.86000000000007004</v>
      </c>
    </row>
    <row r="317" spans="56:56" x14ac:dyDescent="0.5">
      <c r="BD317" s="144">
        <v>0.85000000000007003</v>
      </c>
    </row>
    <row r="318" spans="56:56" x14ac:dyDescent="0.5">
      <c r="BD318" s="144">
        <v>0.84000000000007002</v>
      </c>
    </row>
    <row r="319" spans="56:56" x14ac:dyDescent="0.5">
      <c r="BD319" s="144">
        <v>0.83000000000007002</v>
      </c>
    </row>
    <row r="320" spans="56:56" x14ac:dyDescent="0.5">
      <c r="BD320" s="144">
        <v>0.82000000000007001</v>
      </c>
    </row>
    <row r="321" spans="56:56" x14ac:dyDescent="0.5">
      <c r="BD321" s="144">
        <v>0.81000000000007</v>
      </c>
    </row>
    <row r="322" spans="56:56" x14ac:dyDescent="0.5">
      <c r="BD322" s="144">
        <v>0.80000000000006999</v>
      </c>
    </row>
    <row r="323" spans="56:56" x14ac:dyDescent="0.5">
      <c r="BD323" s="144">
        <v>0.79000000000006998</v>
      </c>
    </row>
    <row r="324" spans="56:56" x14ac:dyDescent="0.5">
      <c r="BD324" s="144">
        <v>0.78000000000006997</v>
      </c>
    </row>
    <row r="325" spans="56:56" x14ac:dyDescent="0.5">
      <c r="BD325" s="144">
        <v>0.77000000000006996</v>
      </c>
    </row>
    <row r="326" spans="56:56" x14ac:dyDescent="0.5">
      <c r="BD326" s="144">
        <v>0.76000000000006995</v>
      </c>
    </row>
    <row r="327" spans="56:56" x14ac:dyDescent="0.5">
      <c r="BD327" s="144">
        <v>0.75000000000007006</v>
      </c>
    </row>
    <row r="328" spans="56:56" x14ac:dyDescent="0.5">
      <c r="BD328" s="144">
        <v>0.74000000000007005</v>
      </c>
    </row>
    <row r="329" spans="56:56" x14ac:dyDescent="0.5">
      <c r="BD329" s="144">
        <v>0.73000000000007004</v>
      </c>
    </row>
    <row r="330" spans="56:56" x14ac:dyDescent="0.5">
      <c r="BD330" s="144">
        <v>0.72000000000007003</v>
      </c>
    </row>
    <row r="331" spans="56:56" x14ac:dyDescent="0.5">
      <c r="BD331" s="144">
        <v>0.71000000000007002</v>
      </c>
    </row>
    <row r="332" spans="56:56" x14ac:dyDescent="0.5">
      <c r="BD332" s="144">
        <v>0.70000000000007001</v>
      </c>
    </row>
    <row r="333" spans="56:56" x14ac:dyDescent="0.5">
      <c r="BD333" s="144">
        <v>0.69000000000007</v>
      </c>
    </row>
    <row r="334" spans="56:56" x14ac:dyDescent="0.5">
      <c r="BD334" s="144">
        <v>0.68000000000006999</v>
      </c>
    </row>
    <row r="335" spans="56:56" x14ac:dyDescent="0.5">
      <c r="BD335" s="144">
        <v>0.67000000000006998</v>
      </c>
    </row>
    <row r="336" spans="56:56" x14ac:dyDescent="0.5">
      <c r="BD336" s="144">
        <v>0.66000000000006998</v>
      </c>
    </row>
    <row r="337" spans="56:56" x14ac:dyDescent="0.5">
      <c r="BD337" s="144">
        <v>0.65000000000006997</v>
      </c>
    </row>
    <row r="338" spans="56:56" x14ac:dyDescent="0.5">
      <c r="BD338" s="144">
        <v>0.64000000000006996</v>
      </c>
    </row>
    <row r="339" spans="56:56" x14ac:dyDescent="0.5">
      <c r="BD339" s="144">
        <v>0.63000000000006995</v>
      </c>
    </row>
    <row r="340" spans="56:56" x14ac:dyDescent="0.5">
      <c r="BD340" s="144">
        <v>0.62000000000007005</v>
      </c>
    </row>
    <row r="341" spans="56:56" x14ac:dyDescent="0.5">
      <c r="BD341" s="144">
        <v>0.61000000000007004</v>
      </c>
    </row>
    <row r="342" spans="56:56" x14ac:dyDescent="0.5">
      <c r="BD342" s="144">
        <v>0.60000000000007003</v>
      </c>
    </row>
    <row r="343" spans="56:56" x14ac:dyDescent="0.5">
      <c r="BD343" s="144">
        <v>0.59000000000007002</v>
      </c>
    </row>
    <row r="344" spans="56:56" x14ac:dyDescent="0.5">
      <c r="BD344" s="144">
        <v>0.58000000000007002</v>
      </c>
    </row>
    <row r="345" spans="56:56" x14ac:dyDescent="0.5">
      <c r="BD345" s="144">
        <v>0.57000000000007001</v>
      </c>
    </row>
    <row r="346" spans="56:56" x14ac:dyDescent="0.5">
      <c r="BD346" s="144">
        <v>0.56000000000007</v>
      </c>
    </row>
    <row r="347" spans="56:56" x14ac:dyDescent="0.5">
      <c r="BD347" s="144">
        <v>0.55000000000006999</v>
      </c>
    </row>
    <row r="348" spans="56:56" x14ac:dyDescent="0.5">
      <c r="BD348" s="144">
        <v>0.54000000000006998</v>
      </c>
    </row>
    <row r="349" spans="56:56" x14ac:dyDescent="0.5">
      <c r="BD349" s="144">
        <v>0.53000000000006997</v>
      </c>
    </row>
    <row r="350" spans="56:56" x14ac:dyDescent="0.5">
      <c r="BD350" s="144">
        <v>0.52000000000006996</v>
      </c>
    </row>
    <row r="351" spans="56:56" x14ac:dyDescent="0.5">
      <c r="BD351" s="144">
        <v>0.51000000000006995</v>
      </c>
    </row>
    <row r="352" spans="56:56" x14ac:dyDescent="0.5">
      <c r="BD352" s="144">
        <v>0.50000000000007006</v>
      </c>
    </row>
    <row r="353" spans="56:56" x14ac:dyDescent="0.5">
      <c r="BD353" s="144">
        <v>0.49000000000006999</v>
      </c>
    </row>
    <row r="354" spans="56:56" x14ac:dyDescent="0.5">
      <c r="BD354" s="144">
        <v>0.48000000000007997</v>
      </c>
    </row>
    <row r="355" spans="56:56" x14ac:dyDescent="0.5">
      <c r="BD355" s="144">
        <v>0.47000000000008002</v>
      </c>
    </row>
    <row r="356" spans="56:56" x14ac:dyDescent="0.5">
      <c r="BD356" s="144">
        <v>0.46000000000008001</v>
      </c>
    </row>
    <row r="357" spans="56:56" x14ac:dyDescent="0.5">
      <c r="BD357" s="144">
        <v>0.45000000000008</v>
      </c>
    </row>
    <row r="358" spans="56:56" x14ac:dyDescent="0.5">
      <c r="BD358" s="144">
        <v>0.44000000000007999</v>
      </c>
    </row>
    <row r="359" spans="56:56" x14ac:dyDescent="0.5">
      <c r="BD359" s="144">
        <v>0.43000000000007998</v>
      </c>
    </row>
    <row r="360" spans="56:56" x14ac:dyDescent="0.5">
      <c r="BD360" s="144">
        <v>0.42000000000007998</v>
      </c>
    </row>
    <row r="361" spans="56:56" x14ac:dyDescent="0.5">
      <c r="BD361" s="144">
        <v>0.41000000000008002</v>
      </c>
    </row>
    <row r="362" spans="56:56" x14ac:dyDescent="0.5">
      <c r="BD362" s="144">
        <v>0.40000000000008001</v>
      </c>
    </row>
    <row r="363" spans="56:56" x14ac:dyDescent="0.5">
      <c r="BD363" s="144">
        <v>0.39000000000008</v>
      </c>
    </row>
    <row r="364" spans="56:56" x14ac:dyDescent="0.5">
      <c r="BD364" s="144">
        <v>0.38000000000008</v>
      </c>
    </row>
    <row r="365" spans="56:56" x14ac:dyDescent="0.5">
      <c r="BD365" s="144">
        <v>0.37000000000007999</v>
      </c>
    </row>
    <row r="366" spans="56:56" x14ac:dyDescent="0.5">
      <c r="BD366" s="144">
        <v>0.36000000000007998</v>
      </c>
    </row>
    <row r="367" spans="56:56" x14ac:dyDescent="0.5">
      <c r="BD367" s="144">
        <v>0.35000000000008002</v>
      </c>
    </row>
    <row r="368" spans="56:56" x14ac:dyDescent="0.5">
      <c r="BD368" s="144">
        <v>0.34000000000008002</v>
      </c>
    </row>
    <row r="369" spans="56:56" x14ac:dyDescent="0.5">
      <c r="BD369" s="144">
        <v>0.33000000000008001</v>
      </c>
    </row>
    <row r="370" spans="56:56" x14ac:dyDescent="0.5">
      <c r="BD370" s="144">
        <v>0.32000000000008</v>
      </c>
    </row>
    <row r="371" spans="56:56" x14ac:dyDescent="0.5">
      <c r="BD371" s="144">
        <v>0.31000000000007999</v>
      </c>
    </row>
    <row r="372" spans="56:56" x14ac:dyDescent="0.5">
      <c r="BD372" s="144">
        <v>0.30000000000007998</v>
      </c>
    </row>
    <row r="373" spans="56:56" x14ac:dyDescent="0.5">
      <c r="BD373" s="144">
        <v>0.29000000000008003</v>
      </c>
    </row>
    <row r="374" spans="56:56" x14ac:dyDescent="0.5">
      <c r="BD374" s="144">
        <v>0.28000000000008002</v>
      </c>
    </row>
    <row r="375" spans="56:56" x14ac:dyDescent="0.5">
      <c r="BD375" s="144">
        <v>0.27000000000008001</v>
      </c>
    </row>
    <row r="376" spans="56:56" x14ac:dyDescent="0.5">
      <c r="BD376" s="144">
        <v>0.26000000000008</v>
      </c>
    </row>
    <row r="377" spans="56:56" x14ac:dyDescent="0.5">
      <c r="BD377" s="144">
        <v>0.25000000000007999</v>
      </c>
    </row>
    <row r="378" spans="56:56" x14ac:dyDescent="0.5">
      <c r="BD378" s="144">
        <v>0.24000000000008001</v>
      </c>
    </row>
    <row r="379" spans="56:56" x14ac:dyDescent="0.5">
      <c r="BD379" s="144">
        <v>0.23000000000008</v>
      </c>
    </row>
    <row r="380" spans="56:56" x14ac:dyDescent="0.5">
      <c r="BD380" s="144">
        <v>0.22000000000007999</v>
      </c>
    </row>
    <row r="381" spans="56:56" x14ac:dyDescent="0.5">
      <c r="BD381" s="144">
        <v>0.21000000000008001</v>
      </c>
    </row>
    <row r="382" spans="56:56" x14ac:dyDescent="0.5">
      <c r="BD382" s="144">
        <v>0.20000000000008</v>
      </c>
    </row>
    <row r="383" spans="56:56" x14ac:dyDescent="0.5">
      <c r="BD383" s="144">
        <v>0.19000000000007999</v>
      </c>
    </row>
    <row r="384" spans="56:56" x14ac:dyDescent="0.5">
      <c r="BD384" s="144">
        <v>0.18000000000008001</v>
      </c>
    </row>
    <row r="385" spans="56:56" x14ac:dyDescent="0.5">
      <c r="BD385" s="144">
        <v>0.17000000000008</v>
      </c>
    </row>
    <row r="386" spans="56:56" x14ac:dyDescent="0.5">
      <c r="BD386" s="144">
        <v>0.16000000000007999</v>
      </c>
    </row>
    <row r="387" spans="56:56" x14ac:dyDescent="0.5">
      <c r="BD387" s="144">
        <v>0.15000000000008001</v>
      </c>
    </row>
    <row r="388" spans="56:56" x14ac:dyDescent="0.5">
      <c r="BD388" s="144">
        <v>0.14000000000008</v>
      </c>
    </row>
    <row r="389" spans="56:56" x14ac:dyDescent="0.5">
      <c r="BD389" s="144">
        <v>0.13000000000008</v>
      </c>
    </row>
    <row r="390" spans="56:56" x14ac:dyDescent="0.5">
      <c r="BD390" s="144">
        <v>0.12000000000008</v>
      </c>
    </row>
    <row r="391" spans="56:56" x14ac:dyDescent="0.5">
      <c r="BD391" s="144">
        <v>0.11000000000008001</v>
      </c>
    </row>
    <row r="392" spans="56:56" x14ac:dyDescent="0.5">
      <c r="BD392" s="144">
        <v>0.10000000000008</v>
      </c>
    </row>
    <row r="393" spans="56:56" x14ac:dyDescent="0.5">
      <c r="BD393" s="144">
        <v>9.0000000000079794E-2</v>
      </c>
    </row>
    <row r="394" spans="56:56" x14ac:dyDescent="0.5">
      <c r="BD394" s="144">
        <v>8.0000000000079993E-2</v>
      </c>
    </row>
    <row r="395" spans="56:56" x14ac:dyDescent="0.5">
      <c r="BD395" s="144">
        <v>7.0000000000080206E-2</v>
      </c>
    </row>
    <row r="396" spans="56:56" x14ac:dyDescent="0.5">
      <c r="BD396" s="144">
        <v>6.0000000000080003E-2</v>
      </c>
    </row>
    <row r="397" spans="56:56" x14ac:dyDescent="0.5">
      <c r="BD397" s="144">
        <v>5.0000000000080203E-2</v>
      </c>
    </row>
    <row r="398" spans="56:56" x14ac:dyDescent="0.5">
      <c r="BD398" s="144">
        <v>4.0000000000079999E-2</v>
      </c>
    </row>
    <row r="399" spans="56:56" x14ac:dyDescent="0.5">
      <c r="BD399" s="144">
        <v>3.0000000000080199E-2</v>
      </c>
    </row>
    <row r="400" spans="56:56" x14ac:dyDescent="0.5">
      <c r="BD400" s="144">
        <v>2.0000000000079999E-2</v>
      </c>
    </row>
    <row r="401" spans="56:56" x14ac:dyDescent="0.5">
      <c r="BD401" s="144">
        <v>1.0000000000089901E-2</v>
      </c>
    </row>
    <row r="402" spans="56:56" x14ac:dyDescent="0.5">
      <c r="BD402" s="144">
        <v>9.0150109599562698E-14</v>
      </c>
    </row>
  </sheetData>
  <sheetProtection algorithmName="SHA-512" hashValue="dJkS792Hl2Jul3athnE3jef77aL76egIxxcDL/CtLMk9+YTg5Siy0u4UkjF3Jq02y93KFKBJ+JCiye0EvzGM/A==" saltValue="al9ADhFijazwZ8CSa1goaw==" spinCount="100000" sheet="1"/>
  <autoFilter ref="A1:AP1" xr:uid="{00000000-0009-0000-0000-00000D000000}"/>
  <pageMargins left="0.7" right="0.7" top="0.75" bottom="0.75" header="0.3" footer="0.3"/>
  <pageSetup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499984740745262"/>
  </sheetPr>
  <dimension ref="A1:K24"/>
  <sheetViews>
    <sheetView showGridLines="0" showRowColHeaders="0" workbookViewId="0">
      <pane ySplit="9" topLeftCell="A10" activePane="bottomLeft" state="frozen"/>
      <selection activeCell="A11" sqref="A11:F11"/>
      <selection pane="bottomLeft" activeCell="A11" sqref="A11:F11"/>
    </sheetView>
  </sheetViews>
  <sheetFormatPr defaultColWidth="0" defaultRowHeight="13" zeroHeight="1" x14ac:dyDescent="0.5"/>
  <cols>
    <col min="1" max="1" width="14.703125" style="190" customWidth="1"/>
    <col min="2" max="2" width="22.5859375" style="185" customWidth="1"/>
    <col min="3" max="3" width="30.52734375" style="185" customWidth="1"/>
    <col min="4" max="4" width="24.5859375" style="186" customWidth="1"/>
    <col min="5" max="5" width="1.5859375" style="185" customWidth="1"/>
    <col min="6" max="6" width="30.5859375" style="185" customWidth="1"/>
    <col min="7" max="7" width="9.9375" style="186" hidden="1" customWidth="1"/>
    <col min="8" max="8" width="1.5859375" style="185" customWidth="1"/>
    <col min="9" max="9" width="32.9375" style="185" customWidth="1"/>
    <col min="10" max="10" width="1.5859375" style="185" customWidth="1"/>
    <col min="11" max="11" width="53" style="185" hidden="1" customWidth="1"/>
    <col min="12" max="16384" width="9.05859375" style="185" hidden="1"/>
  </cols>
  <sheetData>
    <row r="1" spans="1:11" x14ac:dyDescent="0.5">
      <c r="A1" s="184" t="str">
        <f>'Eval Info &amp; Rankings'!A1</f>
        <v>District Name:</v>
      </c>
      <c r="B1" s="424" t="str">
        <f>'Summative &amp; Signatures'!B5</f>
        <v>Enter District Name Here</v>
      </c>
      <c r="C1" s="424"/>
      <c r="D1" s="426" t="s">
        <v>648</v>
      </c>
      <c r="F1" s="425" t="s">
        <v>767</v>
      </c>
    </row>
    <row r="2" spans="1:11" x14ac:dyDescent="0.5">
      <c r="A2" s="184" t="str">
        <f>'Eval Info &amp; Rankings'!A2</f>
        <v>Employee:</v>
      </c>
      <c r="B2" s="424" t="str">
        <f>IF('Summative &amp; Signatures'!B6="Enter Employee Name","",'Summative &amp; Signatures'!B6)</f>
        <v>Enter Employee Name Here</v>
      </c>
      <c r="C2" s="424"/>
      <c r="D2" s="426"/>
      <c r="F2" s="425"/>
    </row>
    <row r="3" spans="1:11" x14ac:dyDescent="0.5">
      <c r="A3" s="184" t="str">
        <f>'Eval Info &amp; Rankings'!A3</f>
        <v>Position:</v>
      </c>
      <c r="B3" s="424" t="str">
        <f>'Summative &amp; Signatures'!B7:F7</f>
        <v>Enter Position Here</v>
      </c>
      <c r="C3" s="424"/>
      <c r="D3" s="426"/>
      <c r="F3" s="425"/>
      <c r="G3" s="187"/>
      <c r="H3" s="188"/>
      <c r="I3" s="188"/>
      <c r="J3" s="188"/>
      <c r="K3" s="188"/>
    </row>
    <row r="4" spans="1:11" x14ac:dyDescent="0.5">
      <c r="A4" s="184" t="str">
        <f>'Eval Info &amp; Rankings'!A4</f>
        <v>Evaluator(s):</v>
      </c>
      <c r="B4" s="424" t="str">
        <f>'Summative &amp; Signatures'!B8:F8</f>
        <v>Enter Evaluator(s) Here</v>
      </c>
      <c r="C4" s="424"/>
      <c r="D4" s="427" t="s">
        <v>630</v>
      </c>
      <c r="F4" s="425"/>
      <c r="G4" s="187"/>
      <c r="H4" s="188"/>
      <c r="I4" s="188"/>
      <c r="J4" s="188"/>
      <c r="K4" s="188"/>
    </row>
    <row r="5" spans="1:11" x14ac:dyDescent="0.5">
      <c r="A5" s="184" t="str">
        <f>'Eval Info &amp; Rankings'!A5</f>
        <v>School Year:</v>
      </c>
      <c r="B5" s="424" t="str">
        <f>'Summative &amp; Signatures'!B9:F9</f>
        <v>Enter School Year Here</v>
      </c>
      <c r="C5" s="424"/>
      <c r="D5" s="428"/>
      <c r="F5" s="425"/>
      <c r="G5" s="187"/>
      <c r="H5" s="188"/>
      <c r="I5" s="188"/>
      <c r="J5" s="188"/>
      <c r="K5" s="188"/>
    </row>
    <row r="6" spans="1:11" x14ac:dyDescent="0.5">
      <c r="A6" s="184" t="str">
        <f>'Eval Info &amp; Rankings'!A6</f>
        <v>School(s):</v>
      </c>
      <c r="B6" s="424" t="str">
        <f>'Summative &amp; Signatures'!B10:F10</f>
        <v>Enter School(s) Here</v>
      </c>
      <c r="C6" s="424"/>
      <c r="D6" s="428"/>
      <c r="F6" s="425"/>
    </row>
    <row r="7" spans="1:11" ht="3" customHeight="1" x14ac:dyDescent="0.5">
      <c r="A7" s="189"/>
      <c r="B7" s="189"/>
    </row>
    <row r="8" spans="1:11" ht="3" customHeight="1" x14ac:dyDescent="0.5">
      <c r="A8" s="420"/>
      <c r="B8" s="420"/>
      <c r="C8" s="420"/>
      <c r="D8" s="420"/>
    </row>
    <row r="9" spans="1:11" ht="3" customHeight="1" x14ac:dyDescent="0.5"/>
    <row r="10" spans="1:11" ht="75" customHeight="1" x14ac:dyDescent="0.5">
      <c r="A10" s="191" t="s">
        <v>642</v>
      </c>
      <c r="B10" s="429" t="s">
        <v>631</v>
      </c>
      <c r="C10" s="422"/>
      <c r="D10" s="90" t="s">
        <v>789</v>
      </c>
      <c r="F10" s="190" t="str">
        <f>IF(B10="","",IF(B10="Select PSEL Indicator or Leave Blank","",IF(VLOOKUP(G10,Tables!$CL$1:$CN$84,3,FALSE)="Yes","",IF(VLOOKUP(G10,Tables!$CL$1:$CN$84,3,FALSE)="No","Indicator not selected on indicator selection worksheet. Notify administrator that this indicator will be included."))))</f>
        <v/>
      </c>
      <c r="G10" s="192" t="str">
        <f>IF(B10="Select PSEL Indicator or Leave Blank","",(LEFT(B10,(FIND(" ",B10,1)-1))))</f>
        <v/>
      </c>
      <c r="I10" s="417" t="s">
        <v>832</v>
      </c>
    </row>
    <row r="11" spans="1:11" ht="125.2" customHeight="1" x14ac:dyDescent="0.5">
      <c r="A11" s="193" t="s">
        <v>625</v>
      </c>
      <c r="B11" s="423"/>
      <c r="C11" s="423"/>
      <c r="D11" s="423"/>
      <c r="I11" s="417"/>
    </row>
    <row r="12" spans="1:11" ht="3" customHeight="1" x14ac:dyDescent="0.5">
      <c r="A12" s="420"/>
      <c r="B12" s="420"/>
      <c r="C12" s="420"/>
      <c r="D12" s="420"/>
      <c r="I12" s="417"/>
    </row>
    <row r="13" spans="1:11" ht="75" customHeight="1" x14ac:dyDescent="0.5">
      <c r="A13" s="191" t="s">
        <v>643</v>
      </c>
      <c r="B13" s="421" t="s">
        <v>631</v>
      </c>
      <c r="C13" s="422"/>
      <c r="D13" s="90" t="s">
        <v>789</v>
      </c>
      <c r="F13" s="190" t="str">
        <f>IF(B13="","",IF(B13="Select PSEL Indicator or Leave Blank","",IF(VLOOKUP(G13,Tables!$CL$1:$CN$84,3,FALSE)="Yes","",IF(VLOOKUP(G13,Tables!$CL$1:$CN$84,3,FALSE)="No","Indicator not selected on indicator selection worksheet. Notify administrator that this indicator will be included."))))</f>
        <v/>
      </c>
      <c r="G13" s="192" t="str">
        <f>IF(B13="Select PSEL Indicator or Leave Blank","",(LEFT(B13,(FIND(" ",B13,1)-1))))</f>
        <v/>
      </c>
      <c r="I13" s="417"/>
    </row>
    <row r="14" spans="1:11" ht="125.2" customHeight="1" x14ac:dyDescent="0.5">
      <c r="A14" s="193" t="s">
        <v>625</v>
      </c>
      <c r="B14" s="423"/>
      <c r="C14" s="418"/>
      <c r="D14" s="418"/>
      <c r="I14" s="417"/>
    </row>
    <row r="15" spans="1:11" ht="3" customHeight="1" x14ac:dyDescent="0.5">
      <c r="A15" s="420"/>
      <c r="B15" s="420"/>
      <c r="C15" s="420"/>
      <c r="D15" s="420"/>
      <c r="I15" s="417"/>
    </row>
    <row r="16" spans="1:11" ht="75" customHeight="1" x14ac:dyDescent="0.5">
      <c r="A16" s="191" t="s">
        <v>644</v>
      </c>
      <c r="B16" s="421" t="s">
        <v>631</v>
      </c>
      <c r="C16" s="422"/>
      <c r="D16" s="90" t="s">
        <v>789</v>
      </c>
      <c r="F16" s="190" t="str">
        <f>IF(B16="","",IF(B16="Select PSEL Indicator or Leave Blank","",IF(VLOOKUP(G16,Tables!$CL$1:$CN$84,3,FALSE)="Yes","",IF(VLOOKUP(G16,Tables!$CL$1:$CN$84,3,FALSE)="No","Indicator not selected on indicator selection worksheet. Notify administrator that this indicator will be included."))))</f>
        <v/>
      </c>
      <c r="G16" s="192" t="str">
        <f>IF(B16="Select PSEL Indicator or Leave Blank","",(LEFT(B16,(FIND(" ",B16,1)-1))))</f>
        <v/>
      </c>
      <c r="I16" s="417"/>
    </row>
    <row r="17" spans="1:9" ht="125.2" customHeight="1" x14ac:dyDescent="0.5">
      <c r="A17" s="193" t="s">
        <v>625</v>
      </c>
      <c r="B17" s="418"/>
      <c r="C17" s="418"/>
      <c r="D17" s="418"/>
    </row>
    <row r="18" spans="1:9" ht="3" customHeight="1" x14ac:dyDescent="0.5">
      <c r="A18" s="420"/>
      <c r="B18" s="420"/>
      <c r="C18" s="420"/>
      <c r="D18" s="420"/>
    </row>
    <row r="19" spans="1:9" ht="409.25" customHeight="1" x14ac:dyDescent="0.5">
      <c r="A19" s="193" t="s">
        <v>626</v>
      </c>
      <c r="B19" s="418"/>
      <c r="C19" s="418"/>
      <c r="D19" s="418"/>
    </row>
    <row r="20" spans="1:9" ht="3" customHeight="1" x14ac:dyDescent="0.5">
      <c r="A20" s="420"/>
      <c r="B20" s="420"/>
      <c r="C20" s="420"/>
      <c r="D20" s="420"/>
    </row>
    <row r="21" spans="1:9" ht="40.25" customHeight="1" x14ac:dyDescent="0.5">
      <c r="A21" s="419" t="s">
        <v>627</v>
      </c>
      <c r="B21" s="419"/>
      <c r="C21" s="419"/>
      <c r="D21" s="207" t="s">
        <v>630</v>
      </c>
    </row>
    <row r="22" spans="1:9" ht="40.25" customHeight="1" x14ac:dyDescent="0.5">
      <c r="A22" s="414" t="str">
        <f>IF(I22="Yes","Evaluator's Signature:","")</f>
        <v/>
      </c>
      <c r="B22" s="414"/>
      <c r="C22" s="416" t="str">
        <f>IF(I22="Yes","____________________________________________________________","")</f>
        <v/>
      </c>
      <c r="D22" s="416"/>
      <c r="E22" s="199"/>
      <c r="F22" s="198" t="str">
        <f>IF(I22="Select Yes or No","Would you like to include a signature space for the evaluator? (select yes or no in cell to right)",IF(I22="","Would you like to include a signature space for the evaluator? (select yes or no in cell to right)",""))</f>
        <v>Would you like to include a signature space for the evaluator? (select yes or no in cell to right)</v>
      </c>
      <c r="G22" s="198"/>
      <c r="H22" s="198"/>
      <c r="I22" s="203" t="s">
        <v>831</v>
      </c>
    </row>
    <row r="23" spans="1:9" ht="40.25" customHeight="1" x14ac:dyDescent="0.5">
      <c r="A23" s="415" t="str">
        <f>IF(I23="Yes","Administrator's Signature:","")</f>
        <v/>
      </c>
      <c r="B23" s="415"/>
      <c r="C23" s="416" t="str">
        <f>IF(I23="Yes","____________________________________________________________","")</f>
        <v/>
      </c>
      <c r="D23" s="416"/>
      <c r="E23" s="199"/>
      <c r="F23" s="198" t="str">
        <f>IF(I23="Select Yes or No","Would you like to include a signature space for the evaluator? (select yes or no in cell to right)",IF(I23="","Would you like to include a signature space for the evaluator? (select yes or no in cell to right)",""))</f>
        <v>Would you like to include a signature space for the evaluator? (select yes or no in cell to right)</v>
      </c>
      <c r="G23" s="198"/>
      <c r="H23" s="198"/>
      <c r="I23" s="203" t="s">
        <v>831</v>
      </c>
    </row>
    <row r="24" spans="1:9" x14ac:dyDescent="0.5">
      <c r="A24" s="194"/>
      <c r="B24" s="194"/>
      <c r="C24" s="194"/>
      <c r="D24" s="194"/>
      <c r="E24" s="194"/>
      <c r="F24" s="194"/>
    </row>
  </sheetData>
  <sheetProtection algorithmName="SHA-512" hashValue="OS3kcgUqMDTdNIIUhl7nCL6YREBYNvMJR5cd52FE1WqsZl1n2S7hMmOau5bmzf7NCp5KMF1fFFy+Ar4CxvTBfg==" saltValue="LW/u5NY9BUwOek3mMAM/+g==" spinCount="100000" sheet="1" formatCells="0"/>
  <mergeCells count="27">
    <mergeCell ref="B6:C6"/>
    <mergeCell ref="F1:F6"/>
    <mergeCell ref="D1:D3"/>
    <mergeCell ref="D4:D6"/>
    <mergeCell ref="B11:D11"/>
    <mergeCell ref="B1:C1"/>
    <mergeCell ref="B2:C2"/>
    <mergeCell ref="B3:C3"/>
    <mergeCell ref="B4:C4"/>
    <mergeCell ref="B5:C5"/>
    <mergeCell ref="A8:D8"/>
    <mergeCell ref="B10:C10"/>
    <mergeCell ref="A22:B22"/>
    <mergeCell ref="A23:B23"/>
    <mergeCell ref="C22:D22"/>
    <mergeCell ref="C23:D23"/>
    <mergeCell ref="I10:I16"/>
    <mergeCell ref="B19:D19"/>
    <mergeCell ref="A21:C21"/>
    <mergeCell ref="A12:D12"/>
    <mergeCell ref="A15:D15"/>
    <mergeCell ref="A18:D18"/>
    <mergeCell ref="A20:D20"/>
    <mergeCell ref="B17:D17"/>
    <mergeCell ref="B13:C13"/>
    <mergeCell ref="B16:C16"/>
    <mergeCell ref="B14:D14"/>
  </mergeCells>
  <conditionalFormatting sqref="B1:B6">
    <cfRule type="containsText" dxfId="153" priority="42" operator="containsText" text="Enter ">
      <formula>NOT(ISERROR(SEARCH("Enter ",B1)))</formula>
    </cfRule>
  </conditionalFormatting>
  <conditionalFormatting sqref="D4:D6">
    <cfRule type="containsText" dxfId="152" priority="41" operator="containsText" text="Enter Date Here">
      <formula>NOT(ISERROR(SEARCH("Enter Date Here",D4)))</formula>
    </cfRule>
  </conditionalFormatting>
  <conditionalFormatting sqref="D21 A24:F24 A22:A23 C22 E22:F22 E23">
    <cfRule type="containsText" dxfId="151" priority="40" operator="containsText" text="Enter Date Here">
      <formula>NOT(ISERROR(SEARCH("Enter Date Here",A21)))</formula>
    </cfRule>
  </conditionalFormatting>
  <conditionalFormatting sqref="B16:C16">
    <cfRule type="containsBlanks" dxfId="150" priority="32">
      <formula>LEN(TRIM(B16))=0</formula>
    </cfRule>
    <cfRule type="containsText" dxfId="149" priority="33" operator="containsText" text="Select PSEL Indicator or Leave Blank">
      <formula>NOT(ISERROR(SEARCH("Select PSEL Indicator or Leave Blank",B16)))</formula>
    </cfRule>
  </conditionalFormatting>
  <conditionalFormatting sqref="D10">
    <cfRule type="containsBlanks" dxfId="148" priority="23">
      <formula>LEN(TRIM(D10))=0</formula>
    </cfRule>
    <cfRule type="containsText" dxfId="147" priority="26" operator="containsText" text="Select Preset Objective Rating">
      <formula>NOT(ISERROR(SEARCH("Select Preset Objective Rating",D10)))</formula>
    </cfRule>
  </conditionalFormatting>
  <conditionalFormatting sqref="B13:C13">
    <cfRule type="containsBlanks" dxfId="146" priority="28">
      <formula>LEN(TRIM(B13))=0</formula>
    </cfRule>
    <cfRule type="containsText" dxfId="145" priority="29" operator="containsText" text="Select PSEL Indicator or Leave Blank">
      <formula>NOT(ISERROR(SEARCH("Select PSEL Indicator or Leave Blank",B13)))</formula>
    </cfRule>
  </conditionalFormatting>
  <conditionalFormatting sqref="D13">
    <cfRule type="containsBlanks" dxfId="144" priority="21">
      <formula>LEN(TRIM(D13))=0</formula>
    </cfRule>
    <cfRule type="containsText" dxfId="143" priority="22" operator="containsText" text="Select Preset Objective Rating">
      <formula>NOT(ISERROR(SEARCH("Select Preset Objective Rating",D13)))</formula>
    </cfRule>
  </conditionalFormatting>
  <conditionalFormatting sqref="D16">
    <cfRule type="containsBlanks" dxfId="142" priority="19">
      <formula>LEN(TRIM(D16))=0</formula>
    </cfRule>
    <cfRule type="containsText" dxfId="141" priority="20" operator="containsText" text="Select Preset Objective Rating">
      <formula>NOT(ISERROR(SEARCH("Select Preset Objective Rating",D16)))</formula>
    </cfRule>
  </conditionalFormatting>
  <conditionalFormatting sqref="F10:G10">
    <cfRule type="containsText" dxfId="140" priority="17" operator="containsText" text="Indicator not selected on indicator selection worksheet. Notify administrator that this indicator will be included.">
      <formula>NOT(ISERROR(SEARCH("Indicator not selected on indicator selection worksheet. Notify administrator that this indicator will be included.",F10)))</formula>
    </cfRule>
  </conditionalFormatting>
  <conditionalFormatting sqref="F13:G13">
    <cfRule type="containsText" dxfId="139" priority="1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6:G16">
    <cfRule type="containsText" dxfId="138" priority="11" operator="containsText" text="Indicator not selected on indicator selection worksheet. Notify administrator that this indicator will be included.">
      <formula>NOT(ISERROR(SEARCH("Indicator not selected on indicator selection worksheet. Notify administrator that this indicator will be included.",F16)))</formula>
    </cfRule>
  </conditionalFormatting>
  <conditionalFormatting sqref="I22:I23">
    <cfRule type="containsText" dxfId="137" priority="3" operator="containsText" text="Select Yes or No">
      <formula>NOT(ISERROR(SEARCH("Select Yes or No",I22)))</formula>
    </cfRule>
    <cfRule type="containsBlanks" dxfId="136" priority="10">
      <formula>LEN(TRIM(I22))=0</formula>
    </cfRule>
  </conditionalFormatting>
  <conditionalFormatting sqref="F22:H22">
    <cfRule type="containsText" dxfId="135" priority="8" operator="containsText" text="Select Yes or No">
      <formula>NOT(ISERROR(SEARCH("Select Yes or No",F22)))</formula>
    </cfRule>
    <cfRule type="containsText" dxfId="134" priority="9" operator="containsText" text="Would you like to include a signature space for the evaluator?">
      <formula>NOT(ISERROR(SEARCH("Would you like to include a signature space for the evaluator?",F22)))</formula>
    </cfRule>
  </conditionalFormatting>
  <conditionalFormatting sqref="F23">
    <cfRule type="containsText" dxfId="133" priority="7" operator="containsText" text="Enter Date Here">
      <formula>NOT(ISERROR(SEARCH("Enter Date Here",F23)))</formula>
    </cfRule>
  </conditionalFormatting>
  <conditionalFormatting sqref="F23:H23">
    <cfRule type="containsText" dxfId="132" priority="5" operator="containsText" text="Select Yes or No">
      <formula>NOT(ISERROR(SEARCH("Select Yes or No",F23)))</formula>
    </cfRule>
    <cfRule type="containsText" dxfId="131" priority="6" operator="containsText" text="Would you like to include a signature space for the evaluator?">
      <formula>NOT(ISERROR(SEARCH("Would you like to include a signature space for the evaluator?",F23)))</formula>
    </cfRule>
  </conditionalFormatting>
  <conditionalFormatting sqref="C23">
    <cfRule type="containsText" dxfId="130" priority="4" operator="containsText" text="Enter Date Here">
      <formula>NOT(ISERROR(SEARCH("Enter Date Here",C23)))</formula>
    </cfRule>
  </conditionalFormatting>
  <conditionalFormatting sqref="B10:C10">
    <cfRule type="containsBlanks" dxfId="129" priority="1">
      <formula>LEN(TRIM(B10))=0</formula>
    </cfRule>
    <cfRule type="containsText" dxfId="128" priority="2" operator="containsText" text="Select PSEL Indicator or Leave Blank">
      <formula>NOT(ISERROR(SEARCH("Select PSEL Indicator or Leave Blank",B10)))</formula>
    </cfRule>
  </conditionalFormatting>
  <dataValidations count="3">
    <dataValidation type="list" allowBlank="1" showInputMessage="1" showErrorMessage="1" sqref="B13 B16 B10" xr:uid="{00000000-0002-0000-0E00-000000000000}">
      <formula1>PSEL_Standard_Number_Indicator</formula1>
    </dataValidation>
    <dataValidation type="list" allowBlank="1" showInputMessage="1" showErrorMessage="1" sqref="D16 D13 D10" xr:uid="{00000000-0002-0000-0E00-000001000000}">
      <formula1>Prof_Pract_Label</formula1>
    </dataValidation>
    <dataValidation type="list" allowBlank="1" showInputMessage="1" showErrorMessage="1" sqref="I22:I23" xr:uid="{00000000-0002-0000-0E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499984740745262"/>
  </sheetPr>
  <dimension ref="A1:K24"/>
  <sheetViews>
    <sheetView showGridLines="0" showRowColHeaders="0" workbookViewId="0">
      <pane ySplit="9" topLeftCell="A10" activePane="bottomLeft" state="frozen"/>
      <selection activeCell="A11" sqref="A11:F11"/>
      <selection pane="bottomLeft" activeCell="A11" sqref="A11:F11"/>
    </sheetView>
  </sheetViews>
  <sheetFormatPr defaultColWidth="0" defaultRowHeight="13" zeroHeight="1" x14ac:dyDescent="0.5"/>
  <cols>
    <col min="1" max="1" width="14.703125" style="73" customWidth="1"/>
    <col min="2" max="2" width="22.5859375" style="50" customWidth="1"/>
    <col min="3" max="3" width="30.52734375" style="50" customWidth="1"/>
    <col min="4" max="4" width="24.5859375" style="49" customWidth="1"/>
    <col min="5" max="5" width="1.5859375" style="50" customWidth="1"/>
    <col min="6" max="6" width="30.5859375" style="50" customWidth="1"/>
    <col min="7" max="7" width="9.9375" style="49" hidden="1" customWidth="1"/>
    <col min="8" max="8" width="1.5859375" style="50" customWidth="1"/>
    <col min="9" max="9" width="32.9375" style="50" customWidth="1"/>
    <col min="10" max="10" width="1.5859375" style="50" customWidth="1"/>
    <col min="11" max="11" width="53" style="50" hidden="1" customWidth="1"/>
    <col min="12" max="16384" width="9.05859375" style="50" hidden="1"/>
  </cols>
  <sheetData>
    <row r="1" spans="1:11" x14ac:dyDescent="0.5">
      <c r="A1" s="48" t="str">
        <f>'Eval Info &amp; Rankings'!A1</f>
        <v>District Name:</v>
      </c>
      <c r="B1" s="432" t="str">
        <f>'Summative &amp; Signatures'!B5:F5</f>
        <v>Enter District Name Here</v>
      </c>
      <c r="C1" s="432"/>
      <c r="D1" s="433" t="s">
        <v>768</v>
      </c>
      <c r="F1" s="434" t="s">
        <v>767</v>
      </c>
    </row>
    <row r="2" spans="1:11" x14ac:dyDescent="0.5">
      <c r="A2" s="48" t="str">
        <f>'Eval Info &amp; Rankings'!A2</f>
        <v>Employee:</v>
      </c>
      <c r="B2" s="432" t="str">
        <f>'Summative &amp; Signatures'!B6:F6</f>
        <v>Enter Employee Name Here</v>
      </c>
      <c r="C2" s="432"/>
      <c r="D2" s="433"/>
      <c r="F2" s="434"/>
    </row>
    <row r="3" spans="1:11" x14ac:dyDescent="0.5">
      <c r="A3" s="48" t="str">
        <f>'Eval Info &amp; Rankings'!A3</f>
        <v>Position:</v>
      </c>
      <c r="B3" s="432" t="str">
        <f>'Summative &amp; Signatures'!B7:F7</f>
        <v>Enter Position Here</v>
      </c>
      <c r="C3" s="432"/>
      <c r="D3" s="433"/>
      <c r="F3" s="434"/>
      <c r="G3" s="157"/>
      <c r="H3" s="137"/>
      <c r="I3" s="137"/>
      <c r="J3" s="137"/>
      <c r="K3" s="137"/>
    </row>
    <row r="4" spans="1:11" x14ac:dyDescent="0.5">
      <c r="A4" s="48" t="str">
        <f>'Eval Info &amp; Rankings'!A4</f>
        <v>Evaluator(s):</v>
      </c>
      <c r="B4" s="432" t="str">
        <f>'Summative &amp; Signatures'!B8:F8</f>
        <v>Enter Evaluator(s) Here</v>
      </c>
      <c r="C4" s="432"/>
      <c r="D4" s="427" t="s">
        <v>630</v>
      </c>
      <c r="F4" s="434"/>
      <c r="G4" s="157"/>
      <c r="H4" s="137"/>
      <c r="I4" s="137"/>
      <c r="J4" s="137"/>
      <c r="K4" s="137"/>
    </row>
    <row r="5" spans="1:11" x14ac:dyDescent="0.5">
      <c r="A5" s="48" t="str">
        <f>'Eval Info &amp; Rankings'!A5</f>
        <v>School Year:</v>
      </c>
      <c r="B5" s="432" t="str">
        <f>'Summative &amp; Signatures'!B9:F9</f>
        <v>Enter School Year Here</v>
      </c>
      <c r="C5" s="432"/>
      <c r="D5" s="435"/>
      <c r="F5" s="434"/>
      <c r="G5" s="157"/>
      <c r="H5" s="137"/>
      <c r="I5" s="137"/>
      <c r="J5" s="137"/>
      <c r="K5" s="137"/>
    </row>
    <row r="6" spans="1:11" x14ac:dyDescent="0.5">
      <c r="A6" s="48" t="str">
        <f>'Eval Info &amp; Rankings'!A6</f>
        <v>School(s):</v>
      </c>
      <c r="B6" s="432" t="str">
        <f>'Summative &amp; Signatures'!B10:F10</f>
        <v>Enter School(s) Here</v>
      </c>
      <c r="C6" s="432"/>
      <c r="D6" s="435"/>
      <c r="F6" s="434"/>
    </row>
    <row r="7" spans="1:11" ht="3" customHeight="1" x14ac:dyDescent="0.5">
      <c r="A7" s="97"/>
      <c r="B7" s="97"/>
    </row>
    <row r="8" spans="1:11" ht="3" customHeight="1" x14ac:dyDescent="0.5">
      <c r="A8" s="407"/>
      <c r="B8" s="407"/>
      <c r="C8" s="407"/>
      <c r="D8" s="407"/>
    </row>
    <row r="9" spans="1:11" ht="3" customHeight="1" x14ac:dyDescent="0.5"/>
    <row r="10" spans="1:11" ht="75" customHeight="1" x14ac:dyDescent="0.5">
      <c r="A10" s="98" t="s">
        <v>642</v>
      </c>
      <c r="B10" s="421" t="s">
        <v>631</v>
      </c>
      <c r="C10" s="431"/>
      <c r="D10" s="90" t="s">
        <v>789</v>
      </c>
      <c r="F10" s="73" t="str">
        <f>IF(B10="","",IF(B10="Select PSEL Indicator or Leave Blank","",IF(VLOOKUP(G10,Tables!$CL$1:$CN$84,3,FALSE)="Yes","",IF(VLOOKUP(G10,Tables!$CL$1:$CN$84,3,FALSE)="No","Indicator not selected on indicator selection worksheet. Notify administrator that this indicator will be included."))))</f>
        <v/>
      </c>
      <c r="G10" s="69" t="str">
        <f>IF(B10="Select PSEL Indicator or Leave Blank","",(LEFT(B10,(FIND(" ",B10,1)-1))))</f>
        <v/>
      </c>
      <c r="I10" s="286" t="s">
        <v>788</v>
      </c>
    </row>
    <row r="11" spans="1:11" ht="125.2" customHeight="1" x14ac:dyDescent="0.5">
      <c r="A11" s="59" t="s">
        <v>625</v>
      </c>
      <c r="B11" s="423"/>
      <c r="C11" s="423"/>
      <c r="D11" s="423"/>
      <c r="I11" s="286"/>
    </row>
    <row r="12" spans="1:11" ht="3" customHeight="1" x14ac:dyDescent="0.5">
      <c r="A12" s="407"/>
      <c r="B12" s="407"/>
      <c r="C12" s="407"/>
      <c r="D12" s="407"/>
      <c r="I12" s="286"/>
    </row>
    <row r="13" spans="1:11" ht="75" customHeight="1" x14ac:dyDescent="0.5">
      <c r="A13" s="98" t="s">
        <v>643</v>
      </c>
      <c r="B13" s="421" t="s">
        <v>631</v>
      </c>
      <c r="C13" s="431"/>
      <c r="D13" s="90" t="s">
        <v>789</v>
      </c>
      <c r="F13" s="73" t="str">
        <f>IF(B13="","",IF(B13="Select PSEL Indicator or Leave Blank","",IF(VLOOKUP(G13,Tables!$CL$1:$CN$84,3,FALSE)="Yes","",IF(VLOOKUP(G13,Tables!$CL$1:$CN$84,3,FALSE)="No","Indicator not selected on indicator selection worksheet. Notify administrator that this indicator will be included."))))</f>
        <v/>
      </c>
      <c r="G13" s="69" t="str">
        <f>IF(B13="Select PSEL Indicator or Leave Blank","",(LEFT(B13,(FIND(" ",B13,1)-1))))</f>
        <v/>
      </c>
      <c r="I13" s="286"/>
    </row>
    <row r="14" spans="1:11" ht="125.2" customHeight="1" x14ac:dyDescent="0.5">
      <c r="A14" s="59" t="s">
        <v>625</v>
      </c>
      <c r="B14" s="423"/>
      <c r="C14" s="423"/>
      <c r="D14" s="423"/>
      <c r="I14" s="286"/>
    </row>
    <row r="15" spans="1:11" ht="3" customHeight="1" x14ac:dyDescent="0.5">
      <c r="A15" s="407"/>
      <c r="B15" s="407"/>
      <c r="C15" s="407"/>
      <c r="D15" s="407"/>
      <c r="I15" s="286"/>
    </row>
    <row r="16" spans="1:11" ht="75" customHeight="1" x14ac:dyDescent="0.5">
      <c r="A16" s="98" t="s">
        <v>644</v>
      </c>
      <c r="B16" s="421" t="s">
        <v>631</v>
      </c>
      <c r="C16" s="431"/>
      <c r="D16" s="90" t="s">
        <v>789</v>
      </c>
      <c r="F16" s="73" t="str">
        <f>IF(B16="","",IF(B16="Select PSEL Indicator or Leave Blank","",IF(VLOOKUP(G16,Tables!$CL$1:$CN$84,3,FALSE)="Yes","",IF(VLOOKUP(G16,Tables!$CL$1:$CN$84,3,FALSE)="No","Indicator not selected on indicator selection worksheet. Notify administrator that this indicator will be included."))))</f>
        <v/>
      </c>
      <c r="G16" s="69" t="str">
        <f>IF(B16="Select PSEL Indicator or Leave Blank","",(LEFT(B16,(FIND(" ",B16,1)-1))))</f>
        <v/>
      </c>
      <c r="I16" s="286"/>
    </row>
    <row r="17" spans="1:9" ht="125.2" customHeight="1" x14ac:dyDescent="0.5">
      <c r="A17" s="59" t="s">
        <v>625</v>
      </c>
      <c r="B17" s="423"/>
      <c r="C17" s="423"/>
      <c r="D17" s="423"/>
    </row>
    <row r="18" spans="1:9" ht="3" customHeight="1" x14ac:dyDescent="0.5">
      <c r="A18" s="407"/>
      <c r="B18" s="407"/>
      <c r="C18" s="407"/>
      <c r="D18" s="407"/>
    </row>
    <row r="19" spans="1:9" ht="409.25" customHeight="1" x14ac:dyDescent="0.5">
      <c r="A19" s="59" t="s">
        <v>626</v>
      </c>
      <c r="B19" s="423"/>
      <c r="C19" s="423"/>
      <c r="D19" s="423"/>
    </row>
    <row r="20" spans="1:9" ht="3" customHeight="1" x14ac:dyDescent="0.5">
      <c r="A20" s="407"/>
      <c r="B20" s="407"/>
      <c r="C20" s="407"/>
      <c r="D20" s="407"/>
    </row>
    <row r="21" spans="1:9" ht="40.25" customHeight="1" x14ac:dyDescent="0.5">
      <c r="A21" s="430" t="s">
        <v>627</v>
      </c>
      <c r="B21" s="430"/>
      <c r="C21" s="430"/>
      <c r="D21" s="156" t="s">
        <v>630</v>
      </c>
      <c r="F21" s="50" t="s">
        <v>830</v>
      </c>
    </row>
    <row r="22" spans="1:9" ht="40.25" customHeight="1" x14ac:dyDescent="0.5">
      <c r="A22" s="414" t="str">
        <f>IF(I22="Yes","Evaluator's Signature:","")</f>
        <v/>
      </c>
      <c r="B22" s="414"/>
      <c r="C22" s="416" t="str">
        <f>IF(I22="Yes","____________________________________________________________","")</f>
        <v/>
      </c>
      <c r="D22" s="416"/>
      <c r="E22" s="199"/>
      <c r="F22" s="201" t="str">
        <f>IF(I22="Select Yes or No","Would you like to include a signature space for the evaluator? (select yes or no in cell to right)",IF(I22="","Would you like to include a signature space for the evaluator? (select yes or no in cell to right)",""))</f>
        <v>Would you like to include a signature space for the evaluator? (select yes or no in cell to right)</v>
      </c>
      <c r="G22" s="201"/>
      <c r="H22" s="201"/>
      <c r="I22" s="200" t="s">
        <v>831</v>
      </c>
    </row>
    <row r="23" spans="1:9" ht="40.25" customHeight="1" x14ac:dyDescent="0.5">
      <c r="A23" s="415" t="str">
        <f>IF(I23="Yes","Administrator's Signature:","")</f>
        <v/>
      </c>
      <c r="B23" s="415"/>
      <c r="C23" s="416" t="str">
        <f>IF(I23="Yes","____________________________________________________________","")</f>
        <v/>
      </c>
      <c r="D23" s="416"/>
      <c r="E23" s="199"/>
      <c r="F23" s="201" t="str">
        <f>IF(I23="Select Yes or No","Would you like to include a signature space for the evaluator? (select yes or no in cell to right)",IF(I23="","Would you like to include a signature space for the evaluator? (select yes or no in cell to right)",""))</f>
        <v>Would you like to include a signature space for the evaluator? (select yes or no in cell to right)</v>
      </c>
      <c r="G23" s="201"/>
      <c r="H23" s="201"/>
      <c r="I23" s="200" t="s">
        <v>831</v>
      </c>
    </row>
    <row r="24" spans="1:9" x14ac:dyDescent="0.5">
      <c r="A24" s="183"/>
      <c r="B24" s="183"/>
      <c r="C24" s="183"/>
      <c r="D24" s="183"/>
      <c r="E24" s="183"/>
      <c r="F24" s="183"/>
    </row>
  </sheetData>
  <sheetProtection algorithmName="SHA-512" hashValue="jpYk/hL6rnwQ0Xx4juCfkOFHy7iu2VUXeB4Ujgd+t3StuTX2UQml8q8uf5bF6ghCQ8D8g9FiVqsgRabNT34ufQ==" saltValue="PT84ajlrM0kVXRiM5V8fEw==" spinCount="100000" sheet="1" formatCells="0"/>
  <mergeCells count="27">
    <mergeCell ref="I10:I16"/>
    <mergeCell ref="B1:C1"/>
    <mergeCell ref="D1:D3"/>
    <mergeCell ref="F1:F6"/>
    <mergeCell ref="B2:C2"/>
    <mergeCell ref="B3:C3"/>
    <mergeCell ref="B4:C4"/>
    <mergeCell ref="D4:D6"/>
    <mergeCell ref="B5:C5"/>
    <mergeCell ref="B6:C6"/>
    <mergeCell ref="A8:D8"/>
    <mergeCell ref="B10:C10"/>
    <mergeCell ref="B11:D11"/>
    <mergeCell ref="A12:D12"/>
    <mergeCell ref="B13:C13"/>
    <mergeCell ref="A15:D15"/>
    <mergeCell ref="A22:B22"/>
    <mergeCell ref="A23:B23"/>
    <mergeCell ref="C22:D22"/>
    <mergeCell ref="C23:D23"/>
    <mergeCell ref="B14:D14"/>
    <mergeCell ref="A21:C21"/>
    <mergeCell ref="B16:C16"/>
    <mergeCell ref="B17:D17"/>
    <mergeCell ref="A18:D18"/>
    <mergeCell ref="B19:D19"/>
    <mergeCell ref="A20:D20"/>
  </mergeCells>
  <conditionalFormatting sqref="D4:D6">
    <cfRule type="containsText" dxfId="127" priority="27" operator="containsText" text="Enter Date Here">
      <formula>NOT(ISERROR(SEARCH("Enter Date Here",D4)))</formula>
    </cfRule>
  </conditionalFormatting>
  <conditionalFormatting sqref="D21 A24:F24">
    <cfRule type="containsText" dxfId="126" priority="26" operator="containsText" text="Enter Date Here">
      <formula>NOT(ISERROR(SEARCH("Enter Date Here",A21)))</formula>
    </cfRule>
  </conditionalFormatting>
  <conditionalFormatting sqref="B16:C16">
    <cfRule type="containsBlanks" dxfId="125" priority="24">
      <formula>LEN(TRIM(B16))=0</formula>
    </cfRule>
    <cfRule type="containsText" dxfId="124" priority="25" operator="containsText" text="Select PSEL Indicator or Leave Blank">
      <formula>NOT(ISERROR(SEARCH("Select PSEL Indicator or Leave Blank",B16)))</formula>
    </cfRule>
  </conditionalFormatting>
  <conditionalFormatting sqref="D10">
    <cfRule type="containsBlanks" dxfId="123" priority="18">
      <formula>LEN(TRIM(D10))=0</formula>
    </cfRule>
    <cfRule type="containsText" dxfId="122" priority="21" operator="containsText" text="Select Preset Objective Rating">
      <formula>NOT(ISERROR(SEARCH("Select Preset Objective Rating",D10)))</formula>
    </cfRule>
  </conditionalFormatting>
  <conditionalFormatting sqref="B13:C13">
    <cfRule type="containsBlanks" dxfId="121" priority="22">
      <formula>LEN(TRIM(B13))=0</formula>
    </cfRule>
    <cfRule type="containsText" dxfId="120" priority="23" operator="containsText" text="Select PSEL Indicator or Leave Blank">
      <formula>NOT(ISERROR(SEARCH("Select PSEL Indicator or Leave Blank",B13)))</formula>
    </cfRule>
  </conditionalFormatting>
  <conditionalFormatting sqref="B10:C10">
    <cfRule type="containsBlanks" dxfId="119" priority="19">
      <formula>LEN(TRIM(B10))=0</formula>
    </cfRule>
    <cfRule type="containsText" dxfId="118" priority="20" operator="containsText" text="Select PSEL Indicator or Leave Blank">
      <formula>NOT(ISERROR(SEARCH("Select PSEL Indicator or Leave Blank",B10)))</formula>
    </cfRule>
  </conditionalFormatting>
  <conditionalFormatting sqref="D13">
    <cfRule type="containsBlanks" dxfId="117" priority="16">
      <formula>LEN(TRIM(D13))=0</formula>
    </cfRule>
    <cfRule type="containsText" dxfId="116" priority="17" operator="containsText" text="Select Preset Objective Rating">
      <formula>NOT(ISERROR(SEARCH("Select Preset Objective Rating",D13)))</formula>
    </cfRule>
  </conditionalFormatting>
  <conditionalFormatting sqref="D16">
    <cfRule type="containsBlanks" dxfId="115" priority="14">
      <formula>LEN(TRIM(D16))=0</formula>
    </cfRule>
    <cfRule type="containsText" dxfId="114" priority="15" operator="containsText" text="Select Preset Objective Rating">
      <formula>NOT(ISERROR(SEARCH("Select Preset Objective Rating",D16)))</formula>
    </cfRule>
  </conditionalFormatting>
  <conditionalFormatting sqref="F10:G10">
    <cfRule type="containsText" dxfId="113" priority="13" operator="containsText" text="Indicator not selected on indicator selection worksheet. Notify administrator that this indicator will be included.">
      <formula>NOT(ISERROR(SEARCH("Indicator not selected on indicator selection worksheet. Notify administrator that this indicator will be included.",F10)))</formula>
    </cfRule>
  </conditionalFormatting>
  <conditionalFormatting sqref="F13:G13">
    <cfRule type="containsText" dxfId="112" priority="1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6:G16">
    <cfRule type="containsText" dxfId="111" priority="11" operator="containsText" text="Indicator not selected on indicator selection worksheet. Notify administrator that this indicator will be included.">
      <formula>NOT(ISERROR(SEARCH("Indicator not selected on indicator selection worksheet. Notify administrator that this indicator will be included.",F16)))</formula>
    </cfRule>
  </conditionalFormatting>
  <conditionalFormatting sqref="B1:B6">
    <cfRule type="containsText" dxfId="110" priority="10" operator="containsText" text="Enter ">
      <formula>NOT(ISERROR(SEARCH("Enter ",B1)))</formula>
    </cfRule>
  </conditionalFormatting>
  <conditionalFormatting sqref="A22:A23 C22 E22:F22 E23">
    <cfRule type="containsText" dxfId="109" priority="9" operator="containsText" text="Enter Date Here">
      <formula>NOT(ISERROR(SEARCH("Enter Date Here",A22)))</formula>
    </cfRule>
  </conditionalFormatting>
  <conditionalFormatting sqref="I22:I23">
    <cfRule type="containsText" dxfId="108" priority="1" operator="containsText" text="Select Yes or No">
      <formula>NOT(ISERROR(SEARCH("Select Yes or No",I22)))</formula>
    </cfRule>
    <cfRule type="containsBlanks" dxfId="107" priority="8">
      <formula>LEN(TRIM(I22))=0</formula>
    </cfRule>
  </conditionalFormatting>
  <conditionalFormatting sqref="F22:H22">
    <cfRule type="containsText" dxfId="106" priority="6" operator="containsText" text="Select Yes or No">
      <formula>NOT(ISERROR(SEARCH("Select Yes or No",F22)))</formula>
    </cfRule>
    <cfRule type="containsText" dxfId="105" priority="7" operator="containsText" text="Would you like to include a signature space for the evaluator?">
      <formula>NOT(ISERROR(SEARCH("Would you like to include a signature space for the evaluator?",F22)))</formula>
    </cfRule>
  </conditionalFormatting>
  <conditionalFormatting sqref="F23">
    <cfRule type="containsText" dxfId="104" priority="5" operator="containsText" text="Enter Date Here">
      <formula>NOT(ISERROR(SEARCH("Enter Date Here",F23)))</formula>
    </cfRule>
  </conditionalFormatting>
  <conditionalFormatting sqref="F23:H23">
    <cfRule type="containsText" dxfId="103" priority="3" operator="containsText" text="Select Yes or No">
      <formula>NOT(ISERROR(SEARCH("Select Yes or No",F23)))</formula>
    </cfRule>
    <cfRule type="containsText" dxfId="102" priority="4" operator="containsText" text="Would you like to include a signature space for the evaluator?">
      <formula>NOT(ISERROR(SEARCH("Would you like to include a signature space for the evaluator?",F23)))</formula>
    </cfRule>
  </conditionalFormatting>
  <conditionalFormatting sqref="C23">
    <cfRule type="containsText" dxfId="101" priority="2" operator="containsText" text="Enter Date Here">
      <formula>NOT(ISERROR(SEARCH("Enter Date Here",C23)))</formula>
    </cfRule>
  </conditionalFormatting>
  <dataValidations count="3">
    <dataValidation type="list" allowBlank="1" showInputMessage="1" showErrorMessage="1" sqref="D16 D13 D10" xr:uid="{00000000-0002-0000-0F00-000000000000}">
      <formula1>Prof_Pract_Label</formula1>
    </dataValidation>
    <dataValidation type="list" allowBlank="1" showInputMessage="1" showErrorMessage="1" sqref="B13 B16 B10" xr:uid="{00000000-0002-0000-0F00-000001000000}">
      <formula1>PSEL_Standard_Number_Indicator</formula1>
    </dataValidation>
    <dataValidation type="list" allowBlank="1" showInputMessage="1" showErrorMessage="1" sqref="I22:I23" xr:uid="{00000000-0002-0000-0F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499984740745262"/>
  </sheetPr>
  <dimension ref="A1:K24"/>
  <sheetViews>
    <sheetView showGridLines="0" showRowColHeaders="0" workbookViewId="0">
      <pane ySplit="9" topLeftCell="A10" activePane="bottomLeft" state="frozen"/>
      <selection activeCell="A11" sqref="A11:F11"/>
      <selection pane="bottomLeft" activeCell="A11" sqref="A11:F11"/>
    </sheetView>
  </sheetViews>
  <sheetFormatPr defaultColWidth="0" defaultRowHeight="13" zeroHeight="1" x14ac:dyDescent="0.5"/>
  <cols>
    <col min="1" max="1" width="14.703125" style="73" customWidth="1"/>
    <col min="2" max="2" width="22.5859375" style="50" customWidth="1"/>
    <col min="3" max="3" width="30.52734375" style="50" customWidth="1"/>
    <col min="4" max="4" width="24.5859375" style="49" customWidth="1"/>
    <col min="5" max="5" width="1.5859375" style="50" customWidth="1"/>
    <col min="6" max="6" width="30.5859375" style="50" customWidth="1"/>
    <col min="7" max="7" width="9.9375" style="49" hidden="1" customWidth="1"/>
    <col min="8" max="8" width="1.5859375" style="50" customWidth="1"/>
    <col min="9" max="9" width="32.9375" style="50" customWidth="1"/>
    <col min="10" max="10" width="1.5859375" style="50" customWidth="1"/>
    <col min="11" max="11" width="53" style="50" hidden="1" customWidth="1"/>
    <col min="12" max="16384" width="9.05859375" style="50" hidden="1"/>
  </cols>
  <sheetData>
    <row r="1" spans="1:11" x14ac:dyDescent="0.5">
      <c r="A1" s="48" t="str">
        <f>'Eval Info &amp; Rankings'!A1</f>
        <v>District Name:</v>
      </c>
      <c r="B1" s="432" t="str">
        <f>'Summative &amp; Signatures'!B5:F5</f>
        <v>Enter District Name Here</v>
      </c>
      <c r="C1" s="432"/>
      <c r="D1" s="433" t="s">
        <v>769</v>
      </c>
      <c r="F1" s="434" t="s">
        <v>767</v>
      </c>
    </row>
    <row r="2" spans="1:11" x14ac:dyDescent="0.5">
      <c r="A2" s="48" t="str">
        <f>'Eval Info &amp; Rankings'!A2</f>
        <v>Employee:</v>
      </c>
      <c r="B2" s="432" t="str">
        <f>'Summative &amp; Signatures'!B6:F6</f>
        <v>Enter Employee Name Here</v>
      </c>
      <c r="C2" s="432"/>
      <c r="D2" s="433"/>
      <c r="F2" s="434"/>
    </row>
    <row r="3" spans="1:11" x14ac:dyDescent="0.5">
      <c r="A3" s="48" t="str">
        <f>'Eval Info &amp; Rankings'!A3</f>
        <v>Position:</v>
      </c>
      <c r="B3" s="432" t="str">
        <f>'Summative &amp; Signatures'!B7:F7</f>
        <v>Enter Position Here</v>
      </c>
      <c r="C3" s="432"/>
      <c r="D3" s="433"/>
      <c r="F3" s="434"/>
      <c r="G3" s="157"/>
      <c r="H3" s="137"/>
      <c r="I3" s="137"/>
      <c r="J3" s="137"/>
      <c r="K3" s="137"/>
    </row>
    <row r="4" spans="1:11" x14ac:dyDescent="0.5">
      <c r="A4" s="48" t="str">
        <f>'Eval Info &amp; Rankings'!A4</f>
        <v>Evaluator(s):</v>
      </c>
      <c r="B4" s="432" t="str">
        <f>'Summative &amp; Signatures'!B8:F8</f>
        <v>Enter Evaluator(s) Here</v>
      </c>
      <c r="C4" s="432"/>
      <c r="D4" s="427" t="s">
        <v>630</v>
      </c>
      <c r="F4" s="434"/>
      <c r="G4" s="157"/>
      <c r="H4" s="137"/>
      <c r="I4" s="137"/>
      <c r="J4" s="137"/>
      <c r="K4" s="137"/>
    </row>
    <row r="5" spans="1:11" x14ac:dyDescent="0.5">
      <c r="A5" s="48" t="str">
        <f>'Eval Info &amp; Rankings'!A5</f>
        <v>School Year:</v>
      </c>
      <c r="B5" s="432" t="str">
        <f>'Summative &amp; Signatures'!B9:F9</f>
        <v>Enter School Year Here</v>
      </c>
      <c r="C5" s="432"/>
      <c r="D5" s="435"/>
      <c r="F5" s="434"/>
      <c r="G5" s="157"/>
      <c r="H5" s="137"/>
      <c r="I5" s="137"/>
      <c r="J5" s="137"/>
      <c r="K5" s="137"/>
    </row>
    <row r="6" spans="1:11" x14ac:dyDescent="0.5">
      <c r="A6" s="48" t="str">
        <f>'Eval Info &amp; Rankings'!A6</f>
        <v>School(s):</v>
      </c>
      <c r="B6" s="432" t="str">
        <f>'Summative &amp; Signatures'!B10:F10</f>
        <v>Enter School(s) Here</v>
      </c>
      <c r="C6" s="432"/>
      <c r="D6" s="435"/>
      <c r="F6" s="434"/>
    </row>
    <row r="7" spans="1:11" ht="3" customHeight="1" x14ac:dyDescent="0.5">
      <c r="A7" s="97"/>
      <c r="B7" s="97"/>
    </row>
    <row r="8" spans="1:11" ht="3" customHeight="1" x14ac:dyDescent="0.5">
      <c r="A8" s="407"/>
      <c r="B8" s="407"/>
      <c r="C8" s="407"/>
      <c r="D8" s="407"/>
    </row>
    <row r="9" spans="1:11" ht="3" customHeight="1" x14ac:dyDescent="0.5"/>
    <row r="10" spans="1:11" ht="75" customHeight="1" x14ac:dyDescent="0.5">
      <c r="A10" s="98" t="s">
        <v>642</v>
      </c>
      <c r="B10" s="421" t="s">
        <v>631</v>
      </c>
      <c r="C10" s="431"/>
      <c r="D10" s="90" t="s">
        <v>789</v>
      </c>
      <c r="F10" s="73" t="str">
        <f>IF(B10="","",IF(B10="Select PSEL Indicator or Leave Blank","",IF(VLOOKUP(G10,Tables!$CL$1:$CN$84,3,FALSE)="Yes","",IF(VLOOKUP(G10,Tables!$CL$1:$CN$84,3,FALSE)="No","Indicator not selected on indicator selection worksheet. Notify administrator that this indicator will be included."))))</f>
        <v/>
      </c>
      <c r="G10" s="69" t="str">
        <f>IF(B10="Select PSEL Indicator or Leave Blank","",(LEFT(B10,(FIND(" ",B10,1)-1))))</f>
        <v/>
      </c>
      <c r="I10" s="286" t="s">
        <v>788</v>
      </c>
    </row>
    <row r="11" spans="1:11" ht="125.2" customHeight="1" x14ac:dyDescent="0.5">
      <c r="A11" s="59" t="s">
        <v>625</v>
      </c>
      <c r="B11" s="423"/>
      <c r="C11" s="423"/>
      <c r="D11" s="423"/>
      <c r="I11" s="286"/>
    </row>
    <row r="12" spans="1:11" ht="3" customHeight="1" x14ac:dyDescent="0.5">
      <c r="A12" s="407"/>
      <c r="B12" s="407"/>
      <c r="C12" s="407"/>
      <c r="D12" s="407"/>
      <c r="I12" s="286"/>
    </row>
    <row r="13" spans="1:11" ht="75" customHeight="1" x14ac:dyDescent="0.5">
      <c r="A13" s="98" t="s">
        <v>643</v>
      </c>
      <c r="B13" s="421" t="s">
        <v>631</v>
      </c>
      <c r="C13" s="431"/>
      <c r="D13" s="90" t="s">
        <v>789</v>
      </c>
      <c r="F13" s="73" t="str">
        <f>IF(B13="","",IF(B13="Select PSEL Indicator or Leave Blank","",IF(VLOOKUP(G13,Tables!$CL$1:$CN$84,3,FALSE)="Yes","",IF(VLOOKUP(G13,Tables!$CL$1:$CN$84,3,FALSE)="No","Indicator not selected on indicator selection worksheet. Notify administrator that this indicator will be included."))))</f>
        <v/>
      </c>
      <c r="G13" s="69" t="str">
        <f>IF(B13="Select PSEL Indicator or Leave Blank","",(LEFT(B13,(FIND(" ",B13,1)-1))))</f>
        <v/>
      </c>
      <c r="I13" s="286"/>
    </row>
    <row r="14" spans="1:11" ht="125.2" customHeight="1" x14ac:dyDescent="0.5">
      <c r="A14" s="59" t="s">
        <v>625</v>
      </c>
      <c r="B14" s="423"/>
      <c r="C14" s="423"/>
      <c r="D14" s="423"/>
      <c r="I14" s="286"/>
    </row>
    <row r="15" spans="1:11" ht="3" customHeight="1" x14ac:dyDescent="0.5">
      <c r="A15" s="407"/>
      <c r="B15" s="407"/>
      <c r="C15" s="407"/>
      <c r="D15" s="407"/>
      <c r="I15" s="286"/>
    </row>
    <row r="16" spans="1:11" ht="75" customHeight="1" x14ac:dyDescent="0.5">
      <c r="A16" s="98" t="s">
        <v>644</v>
      </c>
      <c r="B16" s="421" t="s">
        <v>631</v>
      </c>
      <c r="C16" s="431"/>
      <c r="D16" s="90" t="s">
        <v>789</v>
      </c>
      <c r="F16" s="73" t="str">
        <f>IF(B16="","",IF(B16="Select PSEL Indicator or Leave Blank","",IF(VLOOKUP(G16,Tables!$CL$1:$CN$84,3,FALSE)="Yes","",IF(VLOOKUP(G16,Tables!$CL$1:$CN$84,3,FALSE)="No","Indicator not selected on indicator selection worksheet. Notify administrator that this indicator will be included."))))</f>
        <v/>
      </c>
      <c r="G16" s="69" t="str">
        <f>IF(B16="Select PSEL Indicator or Leave Blank","",(LEFT(B16,(FIND(" ",B16,1)-1))))</f>
        <v/>
      </c>
      <c r="I16" s="286"/>
    </row>
    <row r="17" spans="1:9" ht="125.2" customHeight="1" x14ac:dyDescent="0.5">
      <c r="A17" s="59" t="s">
        <v>625</v>
      </c>
      <c r="B17" s="423"/>
      <c r="C17" s="423"/>
      <c r="D17" s="423"/>
    </row>
    <row r="18" spans="1:9" ht="3" customHeight="1" x14ac:dyDescent="0.5">
      <c r="A18" s="407"/>
      <c r="B18" s="407"/>
      <c r="C18" s="407"/>
      <c r="D18" s="407"/>
    </row>
    <row r="19" spans="1:9" ht="409.25" customHeight="1" x14ac:dyDescent="0.5">
      <c r="A19" s="59" t="s">
        <v>626</v>
      </c>
      <c r="B19" s="423"/>
      <c r="C19" s="423"/>
      <c r="D19" s="423"/>
    </row>
    <row r="20" spans="1:9" ht="3" customHeight="1" x14ac:dyDescent="0.5">
      <c r="A20" s="407"/>
      <c r="B20" s="407"/>
      <c r="C20" s="407"/>
      <c r="D20" s="407"/>
    </row>
    <row r="21" spans="1:9" ht="40.25" customHeight="1" x14ac:dyDescent="0.5">
      <c r="A21" s="430" t="s">
        <v>627</v>
      </c>
      <c r="B21" s="430"/>
      <c r="C21" s="430"/>
      <c r="D21" s="156" t="s">
        <v>630</v>
      </c>
      <c r="F21" s="50" t="s">
        <v>830</v>
      </c>
    </row>
    <row r="22" spans="1:9" ht="40.25" customHeight="1" x14ac:dyDescent="0.5">
      <c r="A22" s="414" t="str">
        <f>IF(I22="Yes","Evaluator's Signature:","")</f>
        <v/>
      </c>
      <c r="B22" s="414"/>
      <c r="C22" s="416" t="str">
        <f>IF(I22="Yes","____________________________________________________________","")</f>
        <v/>
      </c>
      <c r="D22" s="416"/>
      <c r="E22" s="199"/>
      <c r="F22" s="198" t="str">
        <f>IF(I22="Select Yes or No","Would you like to include a signature space for the evaluator? (select yes or no in cell to right)",IF(I22="","Would you like to include a signature space for the evaluator? (select yes or no in cell to right)",""))</f>
        <v>Would you like to include a signature space for the evaluator? (select yes or no in cell to right)</v>
      </c>
      <c r="G22" s="198"/>
      <c r="H22" s="198"/>
      <c r="I22" s="200" t="s">
        <v>831</v>
      </c>
    </row>
    <row r="23" spans="1:9" ht="40.25" customHeight="1" x14ac:dyDescent="0.5">
      <c r="A23" s="415" t="str">
        <f>IF(I23="Yes","Administrator's Signature:","")</f>
        <v/>
      </c>
      <c r="B23" s="415"/>
      <c r="C23" s="416" t="str">
        <f>IF(I23="Yes","____________________________________________________________","")</f>
        <v/>
      </c>
      <c r="D23" s="416"/>
      <c r="E23" s="199"/>
      <c r="F23" s="198" t="str">
        <f>IF(I23="Select Yes or No","Would you like to include a signature space for the evaluator? (select yes or no in cell to right)",IF(I23="","Would you like to include a signature space for the evaluator? (select yes or no in cell to right)",""))</f>
        <v>Would you like to include a signature space for the evaluator? (select yes or no in cell to right)</v>
      </c>
      <c r="G23" s="198"/>
      <c r="H23" s="198"/>
      <c r="I23" s="200" t="s">
        <v>831</v>
      </c>
    </row>
    <row r="24" spans="1:9" x14ac:dyDescent="0.5">
      <c r="A24" s="183"/>
      <c r="B24" s="183"/>
      <c r="C24" s="183"/>
      <c r="D24" s="183"/>
      <c r="E24" s="183"/>
      <c r="F24" s="183"/>
    </row>
  </sheetData>
  <sheetProtection algorithmName="SHA-512" hashValue="wmtaG4zDVI264xWY5hefcdyMeRPcipBGjHJDFuPt3b4QEk1ly1TluZJvDHvCJIg/h9jGDnLAGCUYDkSLtsP/YQ==" saltValue="LzdxHptRAlA2lkWtETS6VQ==" spinCount="100000" sheet="1" formatCells="0"/>
  <mergeCells count="27">
    <mergeCell ref="I10:I16"/>
    <mergeCell ref="B1:C1"/>
    <mergeCell ref="D1:D3"/>
    <mergeCell ref="F1:F6"/>
    <mergeCell ref="B2:C2"/>
    <mergeCell ref="B3:C3"/>
    <mergeCell ref="B4:C4"/>
    <mergeCell ref="D4:D6"/>
    <mergeCell ref="B5:C5"/>
    <mergeCell ref="B6:C6"/>
    <mergeCell ref="A8:D8"/>
    <mergeCell ref="B10:C10"/>
    <mergeCell ref="B11:D11"/>
    <mergeCell ref="A12:D12"/>
    <mergeCell ref="B13:C13"/>
    <mergeCell ref="A15:D15"/>
    <mergeCell ref="A22:B22"/>
    <mergeCell ref="A23:B23"/>
    <mergeCell ref="C22:D22"/>
    <mergeCell ref="C23:D23"/>
    <mergeCell ref="B14:D14"/>
    <mergeCell ref="A21:C21"/>
    <mergeCell ref="B16:C16"/>
    <mergeCell ref="B17:D17"/>
    <mergeCell ref="A18:D18"/>
    <mergeCell ref="B19:D19"/>
    <mergeCell ref="A20:D20"/>
  </mergeCells>
  <conditionalFormatting sqref="D4:D6">
    <cfRule type="containsText" dxfId="100" priority="27" operator="containsText" text="Enter Date Here">
      <formula>NOT(ISERROR(SEARCH("Enter Date Here",D4)))</formula>
    </cfRule>
  </conditionalFormatting>
  <conditionalFormatting sqref="D21 A24:F24">
    <cfRule type="containsText" dxfId="99" priority="26" operator="containsText" text="Enter Date Here">
      <formula>NOT(ISERROR(SEARCH("Enter Date Here",A21)))</formula>
    </cfRule>
  </conditionalFormatting>
  <conditionalFormatting sqref="B16:C16">
    <cfRule type="containsBlanks" dxfId="98" priority="24">
      <formula>LEN(TRIM(B16))=0</formula>
    </cfRule>
    <cfRule type="containsText" dxfId="97" priority="25" operator="containsText" text="Select PSEL Indicator or Leave Blank">
      <formula>NOT(ISERROR(SEARCH("Select PSEL Indicator or Leave Blank",B16)))</formula>
    </cfRule>
  </conditionalFormatting>
  <conditionalFormatting sqref="D10">
    <cfRule type="containsBlanks" dxfId="96" priority="18">
      <formula>LEN(TRIM(D10))=0</formula>
    </cfRule>
    <cfRule type="containsText" dxfId="95" priority="21" operator="containsText" text="Select Preset Objective Rating">
      <formula>NOT(ISERROR(SEARCH("Select Preset Objective Rating",D10)))</formula>
    </cfRule>
  </conditionalFormatting>
  <conditionalFormatting sqref="B13:C13">
    <cfRule type="containsBlanks" dxfId="94" priority="22">
      <formula>LEN(TRIM(B13))=0</formula>
    </cfRule>
    <cfRule type="containsText" dxfId="93" priority="23" operator="containsText" text="Select PSEL Indicator or Leave Blank">
      <formula>NOT(ISERROR(SEARCH("Select PSEL Indicator or Leave Blank",B13)))</formula>
    </cfRule>
  </conditionalFormatting>
  <conditionalFormatting sqref="B10:C10">
    <cfRule type="containsBlanks" dxfId="92" priority="19">
      <formula>LEN(TRIM(B10))=0</formula>
    </cfRule>
    <cfRule type="containsText" dxfId="91" priority="20" operator="containsText" text="Select PSEL Indicator or Leave Blank">
      <formula>NOT(ISERROR(SEARCH("Select PSEL Indicator or Leave Blank",B10)))</formula>
    </cfRule>
  </conditionalFormatting>
  <conditionalFormatting sqref="D13">
    <cfRule type="containsBlanks" dxfId="90" priority="16">
      <formula>LEN(TRIM(D13))=0</formula>
    </cfRule>
    <cfRule type="containsText" dxfId="89" priority="17" operator="containsText" text="Select Preset Objective Rating">
      <formula>NOT(ISERROR(SEARCH("Select Preset Objective Rating",D13)))</formula>
    </cfRule>
  </conditionalFormatting>
  <conditionalFormatting sqref="D16">
    <cfRule type="containsBlanks" dxfId="88" priority="14">
      <formula>LEN(TRIM(D16))=0</formula>
    </cfRule>
    <cfRule type="containsText" dxfId="87" priority="15" operator="containsText" text="Select Preset Objective Rating">
      <formula>NOT(ISERROR(SEARCH("Select Preset Objective Rating",D16)))</formula>
    </cfRule>
  </conditionalFormatting>
  <conditionalFormatting sqref="F10:G10">
    <cfRule type="containsText" dxfId="86" priority="13" operator="containsText" text="Indicator not selected on indicator selection worksheet. Notify administrator that this indicator will be included.">
      <formula>NOT(ISERROR(SEARCH("Indicator not selected on indicator selection worksheet. Notify administrator that this indicator will be included.",F10)))</formula>
    </cfRule>
  </conditionalFormatting>
  <conditionalFormatting sqref="F13:G13">
    <cfRule type="containsText" dxfId="85" priority="1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6:G16">
    <cfRule type="containsText" dxfId="84" priority="11" operator="containsText" text="Indicator not selected on indicator selection worksheet. Notify administrator that this indicator will be included.">
      <formula>NOT(ISERROR(SEARCH("Indicator not selected on indicator selection worksheet. Notify administrator that this indicator will be included.",F16)))</formula>
    </cfRule>
  </conditionalFormatting>
  <conditionalFormatting sqref="B1:B6">
    <cfRule type="containsText" dxfId="83" priority="10" operator="containsText" text="Enter ">
      <formula>NOT(ISERROR(SEARCH("Enter ",B1)))</formula>
    </cfRule>
  </conditionalFormatting>
  <conditionalFormatting sqref="A22:A23 C22 E22:F22 E23">
    <cfRule type="containsText" dxfId="82" priority="9" operator="containsText" text="Enter Date Here">
      <formula>NOT(ISERROR(SEARCH("Enter Date Here",A22)))</formula>
    </cfRule>
  </conditionalFormatting>
  <conditionalFormatting sqref="I22:I23">
    <cfRule type="containsText" dxfId="81" priority="1" operator="containsText" text="Select Yes or No">
      <formula>NOT(ISERROR(SEARCH("Select Yes or No",I22)))</formula>
    </cfRule>
    <cfRule type="containsBlanks" dxfId="80" priority="8">
      <formula>LEN(TRIM(I22))=0</formula>
    </cfRule>
  </conditionalFormatting>
  <conditionalFormatting sqref="F22:H22">
    <cfRule type="containsText" dxfId="79" priority="6" operator="containsText" text="Select Yes or No">
      <formula>NOT(ISERROR(SEARCH("Select Yes or No",F22)))</formula>
    </cfRule>
    <cfRule type="containsText" dxfId="78" priority="7" operator="containsText" text="Would you like to include a signature space for the evaluator?">
      <formula>NOT(ISERROR(SEARCH("Would you like to include a signature space for the evaluator?",F22)))</formula>
    </cfRule>
  </conditionalFormatting>
  <conditionalFormatting sqref="F23">
    <cfRule type="containsText" dxfId="77" priority="5" operator="containsText" text="Enter Date Here">
      <formula>NOT(ISERROR(SEARCH("Enter Date Here",F23)))</formula>
    </cfRule>
  </conditionalFormatting>
  <conditionalFormatting sqref="F23:H23">
    <cfRule type="containsText" dxfId="76" priority="3" operator="containsText" text="Select Yes or No">
      <formula>NOT(ISERROR(SEARCH("Select Yes or No",F23)))</formula>
    </cfRule>
    <cfRule type="containsText" dxfId="75" priority="4" operator="containsText" text="Would you like to include a signature space for the evaluator?">
      <formula>NOT(ISERROR(SEARCH("Would you like to include a signature space for the evaluator?",F23)))</formula>
    </cfRule>
  </conditionalFormatting>
  <conditionalFormatting sqref="C23">
    <cfRule type="containsText" dxfId="74" priority="2" operator="containsText" text="Enter Date Here">
      <formula>NOT(ISERROR(SEARCH("Enter Date Here",C23)))</formula>
    </cfRule>
  </conditionalFormatting>
  <dataValidations count="3">
    <dataValidation type="list" allowBlank="1" showInputMessage="1" showErrorMessage="1" sqref="D16 D13 D10" xr:uid="{00000000-0002-0000-1000-000000000000}">
      <formula1>Prof_Pract_Label</formula1>
    </dataValidation>
    <dataValidation type="list" allowBlank="1" showInputMessage="1" showErrorMessage="1" sqref="B13 B16 B10" xr:uid="{00000000-0002-0000-1000-000001000000}">
      <formula1>PSEL_Standard_Number_Indicator</formula1>
    </dataValidation>
    <dataValidation type="list" allowBlank="1" showInputMessage="1" showErrorMessage="1" sqref="I22:I23" xr:uid="{00000000-0002-0000-10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499984740745262"/>
  </sheetPr>
  <dimension ref="A1:J19"/>
  <sheetViews>
    <sheetView showGridLines="0" showRowColHeaders="0" workbookViewId="0">
      <pane ySplit="9" topLeftCell="A10" activePane="bottomLeft" state="frozen"/>
      <selection activeCell="A11" sqref="A11:F11"/>
      <selection pane="bottomLeft" activeCell="A11" sqref="A11:F11"/>
    </sheetView>
  </sheetViews>
  <sheetFormatPr defaultColWidth="0" defaultRowHeight="13" zeroHeight="1" x14ac:dyDescent="0.5"/>
  <cols>
    <col min="1" max="1" width="17.5859375" style="73" customWidth="1"/>
    <col min="2" max="2" width="27.5859375" style="50" customWidth="1"/>
    <col min="3" max="3" width="22.5859375" style="50" customWidth="1"/>
    <col min="4" max="4" width="24.5859375" style="49" customWidth="1"/>
    <col min="5" max="5" width="1.5859375" style="50" customWidth="1"/>
    <col min="6" max="6" width="30.5859375" style="50" customWidth="1"/>
    <col min="7" max="7" width="1.5859375" style="50" hidden="1" customWidth="1"/>
    <col min="8" max="8" width="1.5859375" style="50" customWidth="1"/>
    <col min="9" max="9" width="18.52734375" style="50" customWidth="1"/>
    <col min="10" max="10" width="1.5859375" style="50" customWidth="1"/>
    <col min="11" max="16384" width="9.05859375" style="50" hidden="1"/>
  </cols>
  <sheetData>
    <row r="1" spans="1:10" ht="13.25" customHeight="1" x14ac:dyDescent="0.5">
      <c r="A1" s="48" t="str">
        <f>'Eval Info &amp; Rankings'!A1</f>
        <v>District Name:</v>
      </c>
      <c r="B1" s="432" t="str">
        <f>'Summative &amp; Signatures'!B5:F5</f>
        <v>Enter District Name Here</v>
      </c>
      <c r="C1" s="432"/>
      <c r="D1" s="433" t="s">
        <v>595</v>
      </c>
      <c r="F1" s="434" t="s">
        <v>771</v>
      </c>
      <c r="G1" s="434"/>
      <c r="H1" s="434"/>
      <c r="I1" s="434"/>
    </row>
    <row r="2" spans="1:10" x14ac:dyDescent="0.5">
      <c r="A2" s="48" t="str">
        <f>'Eval Info &amp; Rankings'!A2</f>
        <v>Employee:</v>
      </c>
      <c r="B2" s="432" t="str">
        <f>'Summative &amp; Signatures'!B6:F6</f>
        <v>Enter Employee Name Here</v>
      </c>
      <c r="C2" s="432"/>
      <c r="D2" s="433"/>
      <c r="F2" s="434"/>
      <c r="G2" s="434"/>
      <c r="H2" s="434"/>
      <c r="I2" s="434"/>
    </row>
    <row r="3" spans="1:10" x14ac:dyDescent="0.5">
      <c r="A3" s="48" t="str">
        <f>'Eval Info &amp; Rankings'!A3</f>
        <v>Position:</v>
      </c>
      <c r="B3" s="432" t="str">
        <f>'Summative &amp; Signatures'!B7:F7</f>
        <v>Enter Position Here</v>
      </c>
      <c r="C3" s="432"/>
      <c r="D3" s="433"/>
      <c r="F3" s="434"/>
      <c r="G3" s="434"/>
      <c r="H3" s="434"/>
      <c r="I3" s="434"/>
      <c r="J3" s="137"/>
    </row>
    <row r="4" spans="1:10" x14ac:dyDescent="0.5">
      <c r="A4" s="48" t="str">
        <f>'Eval Info &amp; Rankings'!A4</f>
        <v>Evaluator(s):</v>
      </c>
      <c r="B4" s="432" t="str">
        <f>'Summative &amp; Signatures'!B8:F8</f>
        <v>Enter Evaluator(s) Here</v>
      </c>
      <c r="C4" s="432"/>
      <c r="D4" s="427" t="s">
        <v>630</v>
      </c>
      <c r="F4" s="434"/>
      <c r="G4" s="434"/>
      <c r="H4" s="434"/>
      <c r="I4" s="434"/>
      <c r="J4" s="137"/>
    </row>
    <row r="5" spans="1:10" x14ac:dyDescent="0.5">
      <c r="A5" s="48" t="str">
        <f>'Eval Info &amp; Rankings'!A5</f>
        <v>School Year:</v>
      </c>
      <c r="B5" s="432" t="str">
        <f>'Summative &amp; Signatures'!B9:F9</f>
        <v>Enter School Year Here</v>
      </c>
      <c r="C5" s="432"/>
      <c r="D5" s="435"/>
      <c r="F5" s="434"/>
      <c r="G5" s="434"/>
      <c r="H5" s="434"/>
      <c r="I5" s="434"/>
      <c r="J5" s="137"/>
    </row>
    <row r="6" spans="1:10" x14ac:dyDescent="0.5">
      <c r="A6" s="48" t="str">
        <f>'Eval Info &amp; Rankings'!A6</f>
        <v>School(s):</v>
      </c>
      <c r="B6" s="432" t="str">
        <f>'Summative &amp; Signatures'!B10:F10</f>
        <v>Enter School(s) Here</v>
      </c>
      <c r="C6" s="432"/>
      <c r="D6" s="435"/>
      <c r="F6" s="434"/>
      <c r="G6" s="434"/>
      <c r="H6" s="434"/>
      <c r="I6" s="434"/>
    </row>
    <row r="7" spans="1:10" ht="3" customHeight="1" x14ac:dyDescent="0.5">
      <c r="A7" s="97"/>
      <c r="B7" s="97"/>
    </row>
    <row r="8" spans="1:10" ht="3" customHeight="1" x14ac:dyDescent="0.5">
      <c r="A8" s="407"/>
      <c r="B8" s="407"/>
      <c r="C8" s="407"/>
      <c r="D8" s="407"/>
    </row>
    <row r="9" spans="1:10" ht="3" customHeight="1" x14ac:dyDescent="0.5"/>
    <row r="10" spans="1:10" ht="360" customHeight="1" x14ac:dyDescent="0.5">
      <c r="A10" s="59" t="s">
        <v>645</v>
      </c>
      <c r="B10" s="423"/>
      <c r="C10" s="423"/>
      <c r="D10" s="423"/>
      <c r="I10" s="161" t="s">
        <v>770</v>
      </c>
    </row>
    <row r="11" spans="1:10" ht="3" customHeight="1" x14ac:dyDescent="0.5">
      <c r="A11" s="407"/>
      <c r="B11" s="407"/>
      <c r="C11" s="407"/>
      <c r="D11" s="407"/>
    </row>
    <row r="12" spans="1:10" ht="75" customHeight="1" x14ac:dyDescent="0.5">
      <c r="A12" s="98" t="s">
        <v>639</v>
      </c>
      <c r="B12" s="421" t="s">
        <v>631</v>
      </c>
      <c r="C12" s="431"/>
      <c r="D12" s="90" t="s">
        <v>790</v>
      </c>
      <c r="F12" s="69" t="str">
        <f>IF(B12="","",IF(B12="Select PSEL Indicator or Leave Blank","",IF(VLOOKUP(G12,Tables!$CL$1:$CN$84,3,FALSE)="Yes","",IF(VLOOKUP(G12,Tables!$CL$1:$CN$84,3,FALSE)="No","Indicator not selected on indicator selection worksheet. Notify administrator that this indicator will be included."))))</f>
        <v/>
      </c>
      <c r="G12" s="50" t="str">
        <f>IF(B12="Select PSEL Indicator or Leave Blank","",(LEFT(B12,(FIND(" ",B12,1)-1))))</f>
        <v/>
      </c>
      <c r="I12" s="288" t="s">
        <v>787</v>
      </c>
    </row>
    <row r="13" spans="1:10" ht="75" customHeight="1" x14ac:dyDescent="0.5">
      <c r="A13" s="98" t="s">
        <v>640</v>
      </c>
      <c r="B13" s="421" t="s">
        <v>631</v>
      </c>
      <c r="C13" s="431"/>
      <c r="D13" s="90" t="s">
        <v>790</v>
      </c>
      <c r="F13" s="69" t="str">
        <f>IF(B13="","",IF(B13="Select PSEL Indicator or Leave Blank","",IF(VLOOKUP(G13,Tables!$CL$1:$CN$84,3,FALSE)="Yes","",IF(VLOOKUP(G13,Tables!$CL$1:$CN$84,3,FALSE)="No","Indicator not selected on indicator selection worksheet. Notify administrator that this indicator will be included."))))</f>
        <v/>
      </c>
      <c r="G13" s="50" t="str">
        <f>IF(B13="Select PSEL Indicator or Leave Blank","",(LEFT(B13,(FIND(" ",B13,1)-1))))</f>
        <v/>
      </c>
      <c r="I13" s="288"/>
    </row>
    <row r="14" spans="1:10" ht="75" customHeight="1" x14ac:dyDescent="0.5">
      <c r="A14" s="98" t="s">
        <v>641</v>
      </c>
      <c r="B14" s="421" t="s">
        <v>631</v>
      </c>
      <c r="C14" s="431"/>
      <c r="D14" s="90" t="s">
        <v>790</v>
      </c>
      <c r="F14" s="69" t="str">
        <f>IF(B14="","",IF(B14="Select PSEL Indicator or Leave Blank","",IF(VLOOKUP(G14,Tables!$CL$1:$CN$84,3,FALSE)="Yes","",IF(VLOOKUP(G14,Tables!$CL$1:$CN$84,3,FALSE)="No","Indicator not selected on indicator selection worksheet. Notify administrator that this indicator will be included."))))</f>
        <v/>
      </c>
      <c r="G14" s="50" t="str">
        <f>IF(B14="Select PSEL Indicator or Leave Blank","",(LEFT(B14,(FIND(" ",B14,1)-1))))</f>
        <v/>
      </c>
      <c r="I14" s="288"/>
    </row>
    <row r="15" spans="1:10" ht="3" customHeight="1" x14ac:dyDescent="0.5">
      <c r="A15" s="407"/>
      <c r="B15" s="407"/>
      <c r="C15" s="407"/>
      <c r="D15" s="407"/>
    </row>
    <row r="16" spans="1:10" ht="20.2" customHeight="1" x14ac:dyDescent="0.5">
      <c r="A16" s="430" t="s">
        <v>627</v>
      </c>
      <c r="B16" s="430"/>
      <c r="C16" s="430"/>
      <c r="D16" s="171" t="s">
        <v>630</v>
      </c>
    </row>
    <row r="17" spans="1:9" ht="40.25" customHeight="1" x14ac:dyDescent="0.5">
      <c r="A17" s="414" t="str">
        <f>IF(I17="Yes","Evaluator's Signature:","")</f>
        <v/>
      </c>
      <c r="B17" s="414"/>
      <c r="C17" s="416" t="str">
        <f>IF(I17="Yes","____________________________________________________________","")</f>
        <v/>
      </c>
      <c r="D17" s="416"/>
      <c r="E17" s="199"/>
      <c r="F17" s="198" t="str">
        <f>IF(I17="Select Yes or No","Would you like to include a signature space for the evaluator? (select yes or no in cell to right)",IF(I17="","Would you like to include a signature space for the evaluator? (select yes or no in cell to right)",""))</f>
        <v>Would you like to include a signature space for the evaluator? (select yes or no in cell to right)</v>
      </c>
      <c r="G17" s="198"/>
      <c r="H17" s="198"/>
      <c r="I17" s="200" t="s">
        <v>831</v>
      </c>
    </row>
    <row r="18" spans="1:9" ht="40.25" customHeight="1" x14ac:dyDescent="0.5">
      <c r="A18" s="415" t="str">
        <f>IF(I18="Yes","Administrator's Signature:","")</f>
        <v/>
      </c>
      <c r="B18" s="415"/>
      <c r="C18" s="416" t="str">
        <f>IF(I18="Yes","____________________________________________________________","")</f>
        <v/>
      </c>
      <c r="D18" s="416"/>
      <c r="E18" s="199"/>
      <c r="F18" s="198" t="str">
        <f>IF(I18="Select Yes or No","Would you like to include a signature space for the evaluator? (select yes or no in cell to right)",IF(I18="","Would you like to include a signature space for the evaluator? (select yes or no in cell to right)",""))</f>
        <v>Would you like to include a signature space for the evaluator? (select yes or no in cell to right)</v>
      </c>
      <c r="G18" s="198"/>
      <c r="H18" s="198"/>
      <c r="I18" s="200" t="s">
        <v>831</v>
      </c>
    </row>
    <row r="19" spans="1:9" x14ac:dyDescent="0.5"/>
  </sheetData>
  <sheetProtection algorithmName="SHA-512" hashValue="X5c4fNo0zxqjj70mavzs7oMSwbeRKRQRthpgcghfSg8hvHUP2i0sXuc7UVaNVFDeNZRPiB3N7pcpnBAGhW3pjQ==" saltValue="7b+WTypLqw8Q+nsOVCZdAw==" spinCount="100000" sheet="1" objects="1" scenarios="1" formatCells="0"/>
  <mergeCells count="22">
    <mergeCell ref="A18:B18"/>
    <mergeCell ref="C18:D18"/>
    <mergeCell ref="A16:C16"/>
    <mergeCell ref="A15:D15"/>
    <mergeCell ref="B12:C12"/>
    <mergeCell ref="B13:C13"/>
    <mergeCell ref="A17:B17"/>
    <mergeCell ref="C17:D17"/>
    <mergeCell ref="B4:C4"/>
    <mergeCell ref="D4:D6"/>
    <mergeCell ref="B5:C5"/>
    <mergeCell ref="I12:I14"/>
    <mergeCell ref="B6:C6"/>
    <mergeCell ref="F1:I6"/>
    <mergeCell ref="A8:D8"/>
    <mergeCell ref="B1:C1"/>
    <mergeCell ref="D1:D3"/>
    <mergeCell ref="B2:C2"/>
    <mergeCell ref="B3:C3"/>
    <mergeCell ref="A11:D11"/>
    <mergeCell ref="B14:C14"/>
    <mergeCell ref="B10:D10"/>
  </mergeCells>
  <conditionalFormatting sqref="D4:D6">
    <cfRule type="containsText" dxfId="73" priority="24" operator="containsText" text="Enter Date Here">
      <formula>NOT(ISERROR(SEARCH("Enter Date Here",D4)))</formula>
    </cfRule>
  </conditionalFormatting>
  <conditionalFormatting sqref="D16">
    <cfRule type="containsText" dxfId="72" priority="23" operator="containsText" text="Enter Date Here">
      <formula>NOT(ISERROR(SEARCH("Enter Date Here",D16)))</formula>
    </cfRule>
  </conditionalFormatting>
  <conditionalFormatting sqref="D13">
    <cfRule type="containsText" dxfId="71" priority="21" operator="containsText" text="Select Informal Observation Indicator Rating">
      <formula>NOT(ISERROR(SEARCH("Select Informal Observation Indicator Rating",D13)))</formula>
    </cfRule>
  </conditionalFormatting>
  <conditionalFormatting sqref="D14">
    <cfRule type="containsText" dxfId="70" priority="20" operator="containsText" text="Select Informal Observation Indicator Rating">
      <formula>NOT(ISERROR(SEARCH("Select Informal Observation Indicator Rating",D14)))</formula>
    </cfRule>
  </conditionalFormatting>
  <conditionalFormatting sqref="B12:C14">
    <cfRule type="containsBlanks" dxfId="69" priority="17">
      <formula>LEN(TRIM(B12))=0</formula>
    </cfRule>
    <cfRule type="containsText" dxfId="68" priority="18" operator="containsText" text="Select PSEL Indicator or Leave Blank">
      <formula>NOT(ISERROR(SEARCH("Select PSEL Indicator or Leave Blank",B12)))</formula>
    </cfRule>
  </conditionalFormatting>
  <conditionalFormatting sqref="D12">
    <cfRule type="containsText" dxfId="67" priority="16" operator="containsText" text="Select Informal Observation Indicator Rating">
      <formula>NOT(ISERROR(SEARCH("Select Informal Observation Indicator Rating",D12)))</formula>
    </cfRule>
  </conditionalFormatting>
  <conditionalFormatting sqref="F14">
    <cfRule type="containsText" dxfId="66" priority="13" operator="containsText" text="Indicator not selected on indicator selection worksheet. Notify administrator that this indicator will be included.">
      <formula>NOT(ISERROR(SEARCH("Indicator not selected on indicator selection worksheet. Notify administrator that this indicator will be included.",F14)))</formula>
    </cfRule>
  </conditionalFormatting>
  <conditionalFormatting sqref="B1:B6">
    <cfRule type="containsText" dxfId="65" priority="12" operator="containsText" text="Enter ">
      <formula>NOT(ISERROR(SEARCH("Enter ",B1)))</formula>
    </cfRule>
  </conditionalFormatting>
  <conditionalFormatting sqref="A17:A18 C17 E17:F17 E18">
    <cfRule type="containsText" dxfId="64" priority="11" operator="containsText" text="Enter Date Here">
      <formula>NOT(ISERROR(SEARCH("Enter Date Here",A17)))</formula>
    </cfRule>
  </conditionalFormatting>
  <conditionalFormatting sqref="I17:I18">
    <cfRule type="containsText" dxfId="63" priority="3" operator="containsText" text="Select Yes or No">
      <formula>NOT(ISERROR(SEARCH("Select Yes or No",I17)))</formula>
    </cfRule>
    <cfRule type="containsBlanks" dxfId="62" priority="10">
      <formula>LEN(TRIM(I17))=0</formula>
    </cfRule>
  </conditionalFormatting>
  <conditionalFormatting sqref="F17:H17">
    <cfRule type="containsText" dxfId="61" priority="8" operator="containsText" text="Select Yes or No">
      <formula>NOT(ISERROR(SEARCH("Select Yes or No",F17)))</formula>
    </cfRule>
    <cfRule type="containsText" dxfId="60" priority="9" operator="containsText" text="Would you like to include a signature space for the evaluator?">
      <formula>NOT(ISERROR(SEARCH("Would you like to include a signature space for the evaluator?",F17)))</formula>
    </cfRule>
  </conditionalFormatting>
  <conditionalFormatting sqref="F18">
    <cfRule type="containsText" dxfId="59" priority="7" operator="containsText" text="Enter Date Here">
      <formula>NOT(ISERROR(SEARCH("Enter Date Here",F18)))</formula>
    </cfRule>
  </conditionalFormatting>
  <conditionalFormatting sqref="F18:H18">
    <cfRule type="containsText" dxfId="58" priority="5" operator="containsText" text="Select Yes or No">
      <formula>NOT(ISERROR(SEARCH("Select Yes or No",F18)))</formula>
    </cfRule>
    <cfRule type="containsText" dxfId="57" priority="6" operator="containsText" text="Would you like to include a signature space for the evaluator?">
      <formula>NOT(ISERROR(SEARCH("Would you like to include a signature space for the evaluator?",F18)))</formula>
    </cfRule>
  </conditionalFormatting>
  <conditionalFormatting sqref="C18">
    <cfRule type="containsText" dxfId="56" priority="4" operator="containsText" text="Enter Date Here">
      <formula>NOT(ISERROR(SEARCH("Enter Date Here",C18)))</formula>
    </cfRule>
  </conditionalFormatting>
  <conditionalFormatting sqref="F13">
    <cfRule type="containsText" dxfId="55" priority="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2">
    <cfRule type="containsText" dxfId="54" priority="1" operator="containsText" text="Indicator not selected on indicator selection worksheet. Notify administrator that this indicator will be included.">
      <formula>NOT(ISERROR(SEARCH("Indicator not selected on indicator selection worksheet. Notify administrator that this indicator will be included.",F12)))</formula>
    </cfRule>
  </conditionalFormatting>
  <dataValidations count="3">
    <dataValidation type="list" allowBlank="1" showInputMessage="1" showErrorMessage="1" sqref="B12:B14" xr:uid="{00000000-0002-0000-1100-000000000000}">
      <formula1>PSEL_Standard_Number_Indicator</formula1>
    </dataValidation>
    <dataValidation type="list" allowBlank="1" showInputMessage="1" showErrorMessage="1" sqref="D12:D14" xr:uid="{00000000-0002-0000-1100-000001000000}">
      <formula1>Prof_Pract_Label</formula1>
    </dataValidation>
    <dataValidation type="list" allowBlank="1" showInputMessage="1" showErrorMessage="1" sqref="I17:I18" xr:uid="{00000000-0002-0000-11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499984740745262"/>
  </sheetPr>
  <dimension ref="A1:J19"/>
  <sheetViews>
    <sheetView showGridLines="0" showRowColHeaders="0" workbookViewId="0">
      <pane ySplit="9" topLeftCell="A10" activePane="bottomLeft" state="frozen"/>
      <selection activeCell="A11" sqref="A11:F11"/>
      <selection pane="bottomLeft" activeCell="A11" sqref="A11:F11"/>
    </sheetView>
  </sheetViews>
  <sheetFormatPr defaultColWidth="0" defaultRowHeight="13" zeroHeight="1" x14ac:dyDescent="0.5"/>
  <cols>
    <col min="1" max="1" width="17.5859375" style="73" customWidth="1"/>
    <col min="2" max="2" width="27.5859375" style="50" customWidth="1"/>
    <col min="3" max="3" width="22.5859375" style="50" customWidth="1"/>
    <col min="4" max="4" width="24.5859375" style="49" customWidth="1"/>
    <col min="5" max="5" width="1.5859375" style="50" customWidth="1"/>
    <col min="6" max="6" width="30.5859375" style="50" customWidth="1"/>
    <col min="7" max="7" width="1.5859375" style="50" hidden="1" customWidth="1"/>
    <col min="8" max="8" width="1.5859375" style="50" customWidth="1"/>
    <col min="9" max="9" width="18.52734375" style="50" customWidth="1"/>
    <col min="10" max="10" width="1.5859375" style="50" customWidth="1"/>
    <col min="11" max="16384" width="9.05859375" style="50" hidden="1"/>
  </cols>
  <sheetData>
    <row r="1" spans="1:10" ht="13.25" customHeight="1" x14ac:dyDescent="0.5">
      <c r="A1" s="48" t="str">
        <f>'Eval Info &amp; Rankings'!A1</f>
        <v>District Name:</v>
      </c>
      <c r="B1" s="432" t="str">
        <f>'Summative &amp; Signatures'!B5:F5</f>
        <v>Enter District Name Here</v>
      </c>
      <c r="C1" s="432"/>
      <c r="D1" s="433" t="s">
        <v>646</v>
      </c>
      <c r="F1" s="434" t="s">
        <v>771</v>
      </c>
      <c r="G1" s="434"/>
      <c r="H1" s="434"/>
      <c r="I1" s="434"/>
    </row>
    <row r="2" spans="1:10" x14ac:dyDescent="0.5">
      <c r="A2" s="48" t="str">
        <f>'Eval Info &amp; Rankings'!A2</f>
        <v>Employee:</v>
      </c>
      <c r="B2" s="432" t="str">
        <f>'Summative &amp; Signatures'!B6:F6</f>
        <v>Enter Employee Name Here</v>
      </c>
      <c r="C2" s="432"/>
      <c r="D2" s="433"/>
      <c r="F2" s="434"/>
      <c r="G2" s="434"/>
      <c r="H2" s="434"/>
      <c r="I2" s="434"/>
    </row>
    <row r="3" spans="1:10" x14ac:dyDescent="0.5">
      <c r="A3" s="48" t="str">
        <f>'Eval Info &amp; Rankings'!A3</f>
        <v>Position:</v>
      </c>
      <c r="B3" s="432" t="str">
        <f>'Summative &amp; Signatures'!B7:F7</f>
        <v>Enter Position Here</v>
      </c>
      <c r="C3" s="432"/>
      <c r="D3" s="433"/>
      <c r="F3" s="434"/>
      <c r="G3" s="434"/>
      <c r="H3" s="434"/>
      <c r="I3" s="434"/>
      <c r="J3" s="137"/>
    </row>
    <row r="4" spans="1:10" x14ac:dyDescent="0.5">
      <c r="A4" s="48" t="str">
        <f>'Eval Info &amp; Rankings'!A4</f>
        <v>Evaluator(s):</v>
      </c>
      <c r="B4" s="432" t="str">
        <f>'Summative &amp; Signatures'!B8:F8</f>
        <v>Enter Evaluator(s) Here</v>
      </c>
      <c r="C4" s="432"/>
      <c r="D4" s="427" t="s">
        <v>630</v>
      </c>
      <c r="F4" s="434"/>
      <c r="G4" s="434"/>
      <c r="H4" s="434"/>
      <c r="I4" s="434"/>
      <c r="J4" s="137"/>
    </row>
    <row r="5" spans="1:10" x14ac:dyDescent="0.5">
      <c r="A5" s="48" t="str">
        <f>'Eval Info &amp; Rankings'!A5</f>
        <v>School Year:</v>
      </c>
      <c r="B5" s="432" t="str">
        <f>'Summative &amp; Signatures'!B9:F9</f>
        <v>Enter School Year Here</v>
      </c>
      <c r="C5" s="432"/>
      <c r="D5" s="435"/>
      <c r="F5" s="434"/>
      <c r="G5" s="434"/>
      <c r="H5" s="434"/>
      <c r="I5" s="434"/>
      <c r="J5" s="137"/>
    </row>
    <row r="6" spans="1:10" x14ac:dyDescent="0.5">
      <c r="A6" s="48" t="str">
        <f>'Eval Info &amp; Rankings'!A6</f>
        <v>School(s):</v>
      </c>
      <c r="B6" s="432" t="str">
        <f>'Summative &amp; Signatures'!B10:F10</f>
        <v>Enter School(s) Here</v>
      </c>
      <c r="C6" s="432"/>
      <c r="D6" s="435"/>
      <c r="F6" s="434"/>
      <c r="G6" s="434"/>
      <c r="H6" s="434"/>
      <c r="I6" s="434"/>
    </row>
    <row r="7" spans="1:10" ht="3" customHeight="1" x14ac:dyDescent="0.5">
      <c r="A7" s="97"/>
      <c r="B7" s="97"/>
    </row>
    <row r="8" spans="1:10" ht="3" customHeight="1" x14ac:dyDescent="0.5">
      <c r="A8" s="407"/>
      <c r="B8" s="407"/>
      <c r="C8" s="407"/>
      <c r="D8" s="407"/>
    </row>
    <row r="9" spans="1:10" ht="3" customHeight="1" x14ac:dyDescent="0.5"/>
    <row r="10" spans="1:10" ht="360" customHeight="1" x14ac:dyDescent="0.5">
      <c r="A10" s="59" t="s">
        <v>645</v>
      </c>
      <c r="B10" s="423"/>
      <c r="C10" s="423"/>
      <c r="D10" s="423"/>
      <c r="I10" s="161" t="s">
        <v>770</v>
      </c>
    </row>
    <row r="11" spans="1:10" ht="3" customHeight="1" x14ac:dyDescent="0.5">
      <c r="A11" s="407"/>
      <c r="B11" s="407"/>
      <c r="C11" s="407"/>
      <c r="D11" s="407"/>
    </row>
    <row r="12" spans="1:10" ht="75" customHeight="1" x14ac:dyDescent="0.5">
      <c r="A12" s="98" t="s">
        <v>639</v>
      </c>
      <c r="B12" s="421" t="s">
        <v>631</v>
      </c>
      <c r="C12" s="431"/>
      <c r="D12" s="90" t="s">
        <v>790</v>
      </c>
      <c r="F12" s="69" t="str">
        <f>IF(B12="","",IF(B12="Select PSEL Indicator or Leave Blank","",IF(VLOOKUP(G12,Tables!$CL$1:$CN$84,3,FALSE)="Yes","",IF(VLOOKUP(G12,Tables!$CL$1:$CN$84,3,FALSE)="No","Indicator not selected on indicator selection worksheet. Notify administrator that this indicator will be included."))))</f>
        <v/>
      </c>
      <c r="G12" s="50" t="str">
        <f>IF(B12="Select PSEL Indicator or Leave Blank","",(LEFT(B12,(FIND(" ",B12,1)-1))))</f>
        <v/>
      </c>
      <c r="I12" s="288" t="s">
        <v>787</v>
      </c>
    </row>
    <row r="13" spans="1:10" ht="75" customHeight="1" x14ac:dyDescent="0.5">
      <c r="A13" s="98" t="s">
        <v>640</v>
      </c>
      <c r="B13" s="421" t="s">
        <v>631</v>
      </c>
      <c r="C13" s="431"/>
      <c r="D13" s="90" t="s">
        <v>790</v>
      </c>
      <c r="F13" s="69" t="str">
        <f>IF(B13="","",IF(B13="Select PSEL Indicator or Leave Blank","",IF(VLOOKUP(G13,Tables!$CL$1:$CN$84,3,FALSE)="Yes","",IF(VLOOKUP(G13,Tables!$CL$1:$CN$84,3,FALSE)="No","Indicator not selected on indicator selection worksheet. Notify administrator that this indicator will be included."))))</f>
        <v/>
      </c>
      <c r="G13" s="50" t="str">
        <f>IF(B13="Select PSEL Indicator or Leave Blank","",(LEFT(B13,(FIND(" ",B13,1)-1))))</f>
        <v/>
      </c>
      <c r="I13" s="288"/>
    </row>
    <row r="14" spans="1:10" ht="75" customHeight="1" x14ac:dyDescent="0.5">
      <c r="A14" s="98" t="s">
        <v>641</v>
      </c>
      <c r="B14" s="421" t="s">
        <v>631</v>
      </c>
      <c r="C14" s="431"/>
      <c r="D14" s="90" t="s">
        <v>790</v>
      </c>
      <c r="F14" s="69" t="str">
        <f>IF(B14="","",IF(B14="Select PSEL Indicator or Leave Blank","",IF(VLOOKUP(G14,Tables!$CL$1:$CN$84,3,FALSE)="Yes","",IF(VLOOKUP(G14,Tables!$CL$1:$CN$84,3,FALSE)="No","Indicator not selected on indicator selection worksheet. Notify administrator that this indicator will be included."))))</f>
        <v/>
      </c>
      <c r="G14" s="50" t="str">
        <f>IF(B14="Select PSEL Indicator or Leave Blank","",(LEFT(B14,(FIND(" ",B14,1)-1))))</f>
        <v/>
      </c>
      <c r="I14" s="288"/>
    </row>
    <row r="15" spans="1:10" ht="3" customHeight="1" x14ac:dyDescent="0.5">
      <c r="A15" s="407"/>
      <c r="B15" s="407"/>
      <c r="C15" s="407"/>
      <c r="D15" s="407"/>
    </row>
    <row r="16" spans="1:10" ht="20.2" customHeight="1" x14ac:dyDescent="0.5">
      <c r="A16" s="430" t="s">
        <v>627</v>
      </c>
      <c r="B16" s="430"/>
      <c r="C16" s="430"/>
      <c r="D16" s="156" t="s">
        <v>630</v>
      </c>
    </row>
    <row r="17" spans="1:9" ht="40.25" customHeight="1" x14ac:dyDescent="0.5">
      <c r="A17" s="414" t="str">
        <f>IF(I17="Yes","Evaluator's Signature:","")</f>
        <v/>
      </c>
      <c r="B17" s="414"/>
      <c r="C17" s="416" t="str">
        <f>IF(I17="Yes","____________________________________________________________","")</f>
        <v/>
      </c>
      <c r="D17" s="416"/>
      <c r="E17" s="199"/>
      <c r="F17" s="198" t="str">
        <f>IF(I17="Select Yes or No","Would you like to include a signature space for the evaluator? (select yes or no in cell to right)",IF(I17="","Would you like to include a signature space for the evaluator? (select yes or no in cell to right)",""))</f>
        <v>Would you like to include a signature space for the evaluator? (select yes or no in cell to right)</v>
      </c>
      <c r="G17" s="198"/>
      <c r="H17" s="198"/>
      <c r="I17" s="200" t="s">
        <v>831</v>
      </c>
    </row>
    <row r="18" spans="1:9" ht="40.25" customHeight="1" x14ac:dyDescent="0.5">
      <c r="A18" s="415" t="str">
        <f>IF(I18="Yes","Administrator's Signature:","")</f>
        <v/>
      </c>
      <c r="B18" s="415"/>
      <c r="C18" s="416" t="str">
        <f>IF(I18="Yes","____________________________________________________________","")</f>
        <v/>
      </c>
      <c r="D18" s="416"/>
      <c r="E18" s="199"/>
      <c r="F18" s="198" t="str">
        <f>IF(I18="Select Yes or No","Would you like to include a signature space for the evaluator? (select yes or no in cell to right)",IF(I18="","Would you like to include a signature space for the evaluator? (select yes or no in cell to right)",""))</f>
        <v>Would you like to include a signature space for the evaluator? (select yes or no in cell to right)</v>
      </c>
      <c r="G18" s="198"/>
      <c r="H18" s="198"/>
      <c r="I18" s="200" t="s">
        <v>831</v>
      </c>
    </row>
    <row r="19" spans="1:9" x14ac:dyDescent="0.5"/>
  </sheetData>
  <sheetProtection algorithmName="SHA-512" hashValue="0ydb/3ksu6ekIU+OgQmSOC+LEL3lIWeipoLRnC1ZM/7MwEZQs9nPfNwefZSbSsetmHPLCTcenoz8R0gzYENkig==" saltValue="pYseflhBKFSDDjMQEaNSyA==" spinCount="100000" sheet="1" objects="1" scenarios="1" formatCells="0"/>
  <mergeCells count="22">
    <mergeCell ref="A17:B17"/>
    <mergeCell ref="C17:D17"/>
    <mergeCell ref="A18:B18"/>
    <mergeCell ref="C18:D18"/>
    <mergeCell ref="I12:I14"/>
    <mergeCell ref="A15:D15"/>
    <mergeCell ref="A16:C16"/>
    <mergeCell ref="B14:C14"/>
    <mergeCell ref="A8:D8"/>
    <mergeCell ref="B10:D10"/>
    <mergeCell ref="A11:D11"/>
    <mergeCell ref="B12:C12"/>
    <mergeCell ref="B13:C13"/>
    <mergeCell ref="B1:C1"/>
    <mergeCell ref="D1:D3"/>
    <mergeCell ref="F1:I6"/>
    <mergeCell ref="B2:C2"/>
    <mergeCell ref="B3:C3"/>
    <mergeCell ref="B4:C4"/>
    <mergeCell ref="D4:D6"/>
    <mergeCell ref="B5:C5"/>
    <mergeCell ref="B6:C6"/>
  </mergeCells>
  <conditionalFormatting sqref="D4:D6">
    <cfRule type="containsText" dxfId="53" priority="26" operator="containsText" text="Enter Date Here">
      <formula>NOT(ISERROR(SEARCH("Enter Date Here",D4)))</formula>
    </cfRule>
  </conditionalFormatting>
  <conditionalFormatting sqref="D16">
    <cfRule type="containsText" dxfId="52" priority="25" operator="containsText" text="Enter Date Here">
      <formula>NOT(ISERROR(SEARCH("Enter Date Here",D16)))</formula>
    </cfRule>
  </conditionalFormatting>
  <conditionalFormatting sqref="B12:C14">
    <cfRule type="containsBlanks" dxfId="51" priority="21">
      <formula>LEN(TRIM(B12))=0</formula>
    </cfRule>
    <cfRule type="containsText" dxfId="50" priority="22" operator="containsText" text="Select PSEL Indicator or Leave Blank">
      <formula>NOT(ISERROR(SEARCH("Select PSEL Indicator or Leave Blank",B12)))</formula>
    </cfRule>
  </conditionalFormatting>
  <conditionalFormatting sqref="F12">
    <cfRule type="containsText" dxfId="49" priority="19" operator="containsText" text="Indicator not selected on indicator selection worksheet. Notify administrator that this indicator will be included.">
      <formula>NOT(ISERROR(SEARCH("Indicator not selected on indicator selection worksheet. Notify administrator that this indicator will be included.",F12)))</formula>
    </cfRule>
  </conditionalFormatting>
  <conditionalFormatting sqref="D13">
    <cfRule type="containsText" dxfId="48" priority="16" operator="containsText" text="Select Informal Observation Indicator Rating">
      <formula>NOT(ISERROR(SEARCH("Select Informal Observation Indicator Rating",D13)))</formula>
    </cfRule>
  </conditionalFormatting>
  <conditionalFormatting sqref="D14">
    <cfRule type="containsText" dxfId="47" priority="15" operator="containsText" text="Select Informal Observation Indicator Rating">
      <formula>NOT(ISERROR(SEARCH("Select Informal Observation Indicator Rating",D14)))</formula>
    </cfRule>
  </conditionalFormatting>
  <conditionalFormatting sqref="B1:B6">
    <cfRule type="containsText" dxfId="46" priority="13" operator="containsText" text="Enter ">
      <formula>NOT(ISERROR(SEARCH("Enter ",B1)))</formula>
    </cfRule>
  </conditionalFormatting>
  <conditionalFormatting sqref="A17:A18 C17 E17:F17 E18">
    <cfRule type="containsText" dxfId="45" priority="12" operator="containsText" text="Enter Date Here">
      <formula>NOT(ISERROR(SEARCH("Enter Date Here",A17)))</formula>
    </cfRule>
  </conditionalFormatting>
  <conditionalFormatting sqref="I17:I18">
    <cfRule type="containsText" dxfId="44" priority="4" operator="containsText" text="Select Yes or No">
      <formula>NOT(ISERROR(SEARCH("Select Yes or No",I17)))</formula>
    </cfRule>
    <cfRule type="containsBlanks" dxfId="43" priority="11">
      <formula>LEN(TRIM(I17))=0</formula>
    </cfRule>
  </conditionalFormatting>
  <conditionalFormatting sqref="F17:H17">
    <cfRule type="containsText" dxfId="42" priority="9" operator="containsText" text="Select Yes or No">
      <formula>NOT(ISERROR(SEARCH("Select Yes or No",F17)))</formula>
    </cfRule>
    <cfRule type="containsText" dxfId="41" priority="10" operator="containsText" text="Would you like to include a signature space for the evaluator?">
      <formula>NOT(ISERROR(SEARCH("Would you like to include a signature space for the evaluator?",F17)))</formula>
    </cfRule>
  </conditionalFormatting>
  <conditionalFormatting sqref="F18">
    <cfRule type="containsText" dxfId="40" priority="8" operator="containsText" text="Enter Date Here">
      <formula>NOT(ISERROR(SEARCH("Enter Date Here",F18)))</formula>
    </cfRule>
  </conditionalFormatting>
  <conditionalFormatting sqref="F18:H18">
    <cfRule type="containsText" dxfId="39" priority="6" operator="containsText" text="Select Yes or No">
      <formula>NOT(ISERROR(SEARCH("Select Yes or No",F18)))</formula>
    </cfRule>
    <cfRule type="containsText" dxfId="38" priority="7" operator="containsText" text="Would you like to include a signature space for the evaluator?">
      <formula>NOT(ISERROR(SEARCH("Would you like to include a signature space for the evaluator?",F18)))</formula>
    </cfRule>
  </conditionalFormatting>
  <conditionalFormatting sqref="C18">
    <cfRule type="containsText" dxfId="37" priority="5" operator="containsText" text="Enter Date Here">
      <formula>NOT(ISERROR(SEARCH("Enter Date Here",C18)))</formula>
    </cfRule>
  </conditionalFormatting>
  <conditionalFormatting sqref="F13">
    <cfRule type="containsText" dxfId="36" priority="3"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4">
    <cfRule type="containsText" dxfId="35" priority="2" operator="containsText" text="Indicator not selected on indicator selection worksheet. Notify administrator that this indicator will be included.">
      <formula>NOT(ISERROR(SEARCH("Indicator not selected on indicator selection worksheet. Notify administrator that this indicator will be included.",F14)))</formula>
    </cfRule>
  </conditionalFormatting>
  <conditionalFormatting sqref="D12">
    <cfRule type="containsText" dxfId="34" priority="1" operator="containsText" text="Select Informal Observation Indicator Rating">
      <formula>NOT(ISERROR(SEARCH("Select Informal Observation Indicator Rating",D12)))</formula>
    </cfRule>
  </conditionalFormatting>
  <dataValidations count="3">
    <dataValidation type="list" allowBlank="1" showInputMessage="1" showErrorMessage="1" sqref="D12:D14" xr:uid="{00000000-0002-0000-1200-000000000000}">
      <formula1>Prof_Pract_Label</formula1>
    </dataValidation>
    <dataValidation type="list" allowBlank="1" showInputMessage="1" showErrorMessage="1" sqref="B12:B14" xr:uid="{00000000-0002-0000-1200-000001000000}">
      <formula1>PSEL_Standard_Number_Indicator</formula1>
    </dataValidation>
    <dataValidation type="list" allowBlank="1" showInputMessage="1" showErrorMessage="1" sqref="I17:I18" xr:uid="{00000000-0002-0000-12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84"/>
  <sheetViews>
    <sheetView showGridLines="0" showRowColHeaders="0" workbookViewId="0">
      <pane ySplit="2" topLeftCell="A3" activePane="bottomLeft" state="frozen"/>
      <selection activeCell="A27" sqref="A27:B27"/>
      <selection pane="bottomLeft" activeCell="A3" sqref="A3"/>
    </sheetView>
  </sheetViews>
  <sheetFormatPr defaultColWidth="0" defaultRowHeight="14.35" zeroHeight="1" x14ac:dyDescent="0.5"/>
  <cols>
    <col min="1" max="1" width="127.234375" style="100" customWidth="1"/>
    <col min="2" max="2" width="1.5859375" style="100" customWidth="1"/>
    <col min="3" max="16384" width="9.05859375" style="100" hidden="1"/>
  </cols>
  <sheetData>
    <row r="1" spans="1:1" x14ac:dyDescent="0.5">
      <c r="A1" s="99" t="s">
        <v>407</v>
      </c>
    </row>
    <row r="2" spans="1:1" x14ac:dyDescent="0.5">
      <c r="A2" s="101" t="s">
        <v>405</v>
      </c>
    </row>
    <row r="3" spans="1:1" x14ac:dyDescent="0.5"/>
    <row r="4" spans="1:1" ht="132" customHeight="1" x14ac:dyDescent="0.5">
      <c r="A4" s="102" t="s">
        <v>406</v>
      </c>
    </row>
    <row r="5" spans="1:1" x14ac:dyDescent="0.5"/>
    <row r="6" spans="1:1" ht="141.5" customHeight="1" x14ac:dyDescent="0.5">
      <c r="A6" s="102" t="s">
        <v>408</v>
      </c>
    </row>
    <row r="7" spans="1:1" x14ac:dyDescent="0.5"/>
    <row r="8" spans="1:1" ht="87.5" customHeight="1" x14ac:dyDescent="0.5">
      <c r="A8" s="102" t="s">
        <v>409</v>
      </c>
    </row>
    <row r="9" spans="1:1" x14ac:dyDescent="0.5"/>
    <row r="10" spans="1:1" ht="102" customHeight="1" x14ac:dyDescent="0.5">
      <c r="A10" s="102" t="s">
        <v>412</v>
      </c>
    </row>
    <row r="11" spans="1:1" x14ac:dyDescent="0.5"/>
    <row r="12" spans="1:1" ht="60" customHeight="1" x14ac:dyDescent="0.5">
      <c r="A12" s="102" t="s">
        <v>410</v>
      </c>
    </row>
    <row r="13" spans="1:1" x14ac:dyDescent="0.5"/>
    <row r="14" spans="1:1" ht="59.25" customHeight="1" x14ac:dyDescent="0.5">
      <c r="A14" s="102" t="s">
        <v>413</v>
      </c>
    </row>
    <row r="15" spans="1:1" x14ac:dyDescent="0.5"/>
    <row r="16" spans="1:1" ht="87.75" customHeight="1" x14ac:dyDescent="0.5">
      <c r="A16" s="102" t="s">
        <v>411</v>
      </c>
    </row>
    <row r="17" spans="1:1" x14ac:dyDescent="0.5"/>
    <row r="18" spans="1:1" ht="72.5" customHeight="1" x14ac:dyDescent="0.5">
      <c r="A18" s="102" t="s">
        <v>414</v>
      </c>
    </row>
    <row r="19" spans="1:1" x14ac:dyDescent="0.5">
      <c r="A19" s="103" t="s">
        <v>422</v>
      </c>
    </row>
    <row r="20" spans="1:1" x14ac:dyDescent="0.5">
      <c r="A20" s="103" t="s">
        <v>421</v>
      </c>
    </row>
    <row r="21" spans="1:1" x14ac:dyDescent="0.5">
      <c r="A21" s="103" t="s">
        <v>415</v>
      </c>
    </row>
    <row r="22" spans="1:1" x14ac:dyDescent="0.5">
      <c r="A22" s="103" t="s">
        <v>416</v>
      </c>
    </row>
    <row r="23" spans="1:1" x14ac:dyDescent="0.5">
      <c r="A23" s="103" t="s">
        <v>420</v>
      </c>
    </row>
    <row r="24" spans="1:1" x14ac:dyDescent="0.5">
      <c r="A24" s="103" t="s">
        <v>419</v>
      </c>
    </row>
    <row r="25" spans="1:1" x14ac:dyDescent="0.5">
      <c r="A25" s="103" t="s">
        <v>418</v>
      </c>
    </row>
    <row r="26" spans="1:1" x14ac:dyDescent="0.5">
      <c r="A26" s="103" t="s">
        <v>244</v>
      </c>
    </row>
    <row r="27" spans="1:1" x14ac:dyDescent="0.5">
      <c r="A27" s="103" t="s">
        <v>417</v>
      </c>
    </row>
    <row r="28" spans="1:1" x14ac:dyDescent="0.5">
      <c r="A28" s="103" t="s">
        <v>423</v>
      </c>
    </row>
    <row r="29" spans="1:1" x14ac:dyDescent="0.5">
      <c r="A29" s="103"/>
    </row>
    <row r="30" spans="1:1" ht="28.7" x14ac:dyDescent="0.5">
      <c r="A30" s="104" t="s">
        <v>424</v>
      </c>
    </row>
    <row r="31" spans="1:1" x14ac:dyDescent="0.5">
      <c r="A31" s="106" t="s">
        <v>426</v>
      </c>
    </row>
    <row r="32" spans="1:1" ht="28.7" x14ac:dyDescent="0.5">
      <c r="A32" s="106" t="s">
        <v>427</v>
      </c>
    </row>
    <row r="33" spans="1:1" x14ac:dyDescent="0.5">
      <c r="A33" s="106" t="s">
        <v>428</v>
      </c>
    </row>
    <row r="34" spans="1:1" ht="28.7" x14ac:dyDescent="0.5">
      <c r="A34" s="104" t="s">
        <v>425</v>
      </c>
    </row>
    <row r="35" spans="1:1" x14ac:dyDescent="0.5"/>
    <row r="36" spans="1:1" ht="87" customHeight="1" x14ac:dyDescent="0.5">
      <c r="A36" s="104" t="s">
        <v>429</v>
      </c>
    </row>
    <row r="37" spans="1:1" x14ac:dyDescent="0.5"/>
    <row r="38" spans="1:1" x14ac:dyDescent="0.5"/>
    <row r="39" spans="1:1" x14ac:dyDescent="0.5"/>
    <row r="40" spans="1:1" x14ac:dyDescent="0.5"/>
    <row r="41" spans="1:1" x14ac:dyDescent="0.5"/>
    <row r="42" spans="1:1" x14ac:dyDescent="0.5"/>
    <row r="43" spans="1:1" x14ac:dyDescent="0.5"/>
    <row r="44" spans="1:1" x14ac:dyDescent="0.5"/>
    <row r="45" spans="1:1" x14ac:dyDescent="0.5"/>
    <row r="46" spans="1:1" x14ac:dyDescent="0.5"/>
    <row r="47" spans="1:1" x14ac:dyDescent="0.5"/>
    <row r="48" spans="1:1" x14ac:dyDescent="0.5"/>
    <row r="49" x14ac:dyDescent="0.5"/>
    <row r="50" x14ac:dyDescent="0.5"/>
    <row r="51" x14ac:dyDescent="0.5"/>
    <row r="52" x14ac:dyDescent="0.5"/>
    <row r="53" x14ac:dyDescent="0.5"/>
    <row r="54" x14ac:dyDescent="0.5"/>
    <row r="55" x14ac:dyDescent="0.5"/>
    <row r="56" x14ac:dyDescent="0.5"/>
    <row r="57" x14ac:dyDescent="0.5"/>
    <row r="58" x14ac:dyDescent="0.5"/>
    <row r="59" x14ac:dyDescent="0.5"/>
    <row r="60" x14ac:dyDescent="0.5"/>
    <row r="61" x14ac:dyDescent="0.5"/>
    <row r="62" x14ac:dyDescent="0.5"/>
    <row r="63" x14ac:dyDescent="0.5"/>
    <row r="64" x14ac:dyDescent="0.5"/>
    <row r="65" x14ac:dyDescent="0.5"/>
    <row r="66" x14ac:dyDescent="0.5"/>
    <row r="67" x14ac:dyDescent="0.5"/>
    <row r="68" x14ac:dyDescent="0.5"/>
    <row r="69" x14ac:dyDescent="0.5"/>
    <row r="70" x14ac:dyDescent="0.5"/>
    <row r="71" x14ac:dyDescent="0.5"/>
    <row r="72" x14ac:dyDescent="0.5"/>
    <row r="73" x14ac:dyDescent="0.5"/>
    <row r="74" x14ac:dyDescent="0.5"/>
    <row r="75" x14ac:dyDescent="0.5"/>
    <row r="76" x14ac:dyDescent="0.5"/>
    <row r="77" x14ac:dyDescent="0.5"/>
    <row r="78" x14ac:dyDescent="0.5"/>
    <row r="79" x14ac:dyDescent="0.5"/>
    <row r="80" x14ac:dyDescent="0.5"/>
    <row r="81" x14ac:dyDescent="0.5"/>
    <row r="82" x14ac:dyDescent="0.5"/>
    <row r="83" x14ac:dyDescent="0.5"/>
    <row r="84" x14ac:dyDescent="0.5"/>
  </sheetData>
  <sheetProtection algorithmName="SHA-512" hashValue="8oju/1yT9sfExOndngFK7vFr4Fvg1MVccXvRoo1MC/DCzvMmr9IFDPSsGxmGTtLfaMDHPKaP7jJMK1twtyhQwg==" saltValue="h6QXnUmzY7lvKAG1UCcdYQ==" spinCount="100000" sheet="1" objects="1" scenarios="1"/>
  <hyperlinks>
    <hyperlink ref="A1" r:id="rId1" display="Professional Standards for Educatoinal Leaders 2015" xr:uid="{00000000-0004-0000-0100-000000000000}"/>
    <hyperlink ref="A2" r:id="rId2" xr:uid="{00000000-0004-0000-0100-000001000000}"/>
  </hyperlinks>
  <printOptions horizontalCentered="1"/>
  <pageMargins left="0.5" right="0.5" top="0.5" bottom="0.5" header="0.25" footer="0.25"/>
  <pageSetup orientation="portrait" r:id="rId3"/>
  <headerFooter>
    <oddFooter>&amp;L&amp;8Developed by Don White, Ph.D.&amp;C&amp;8© DuPage County Regional Office of Education&amp;R&amp;8&amp;D - Page &amp;P of &amp;N</oddFooter>
  </headerFooter>
  <rowBreaks count="1" manualBreakCount="1">
    <brk id="36" max="16383" man="1"/>
  </rowBreak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499984740745262"/>
  </sheetPr>
  <dimension ref="A1:J19"/>
  <sheetViews>
    <sheetView showGridLines="0" showRowColHeaders="0" workbookViewId="0">
      <pane ySplit="9" topLeftCell="A10" activePane="bottomLeft" state="frozen"/>
      <selection activeCell="A11" sqref="A11:F11"/>
      <selection pane="bottomLeft" activeCell="A11" sqref="A11:F11"/>
    </sheetView>
  </sheetViews>
  <sheetFormatPr defaultColWidth="0" defaultRowHeight="13" zeroHeight="1" x14ac:dyDescent="0.5"/>
  <cols>
    <col min="1" max="1" width="17.5859375" style="73" customWidth="1"/>
    <col min="2" max="2" width="27.5859375" style="50" customWidth="1"/>
    <col min="3" max="3" width="22.5859375" style="50" customWidth="1"/>
    <col min="4" max="4" width="24.5859375" style="49" customWidth="1"/>
    <col min="5" max="5" width="1.5859375" style="50" customWidth="1"/>
    <col min="6" max="6" width="30.5859375" style="50" customWidth="1"/>
    <col min="7" max="7" width="1.5859375" style="50" hidden="1" customWidth="1"/>
    <col min="8" max="8" width="1.5859375" style="50" customWidth="1"/>
    <col min="9" max="9" width="18.52734375" style="50" customWidth="1"/>
    <col min="10" max="10" width="1.5859375" style="50" customWidth="1"/>
    <col min="11" max="16384" width="9.05859375" style="50" hidden="1"/>
  </cols>
  <sheetData>
    <row r="1" spans="1:10" ht="13.25" customHeight="1" x14ac:dyDescent="0.5">
      <c r="A1" s="48" t="str">
        <f>'Eval Info &amp; Rankings'!A1</f>
        <v>District Name:</v>
      </c>
      <c r="B1" s="432" t="str">
        <f>'Summative &amp; Signatures'!B5:F5</f>
        <v>Enter District Name Here</v>
      </c>
      <c r="C1" s="432"/>
      <c r="D1" s="433" t="s">
        <v>647</v>
      </c>
      <c r="F1" s="434" t="s">
        <v>771</v>
      </c>
      <c r="G1" s="434"/>
      <c r="H1" s="434"/>
      <c r="I1" s="434"/>
    </row>
    <row r="2" spans="1:10" x14ac:dyDescent="0.5">
      <c r="A2" s="48" t="str">
        <f>'Eval Info &amp; Rankings'!A2</f>
        <v>Employee:</v>
      </c>
      <c r="B2" s="432" t="str">
        <f>'Summative &amp; Signatures'!B6:F6</f>
        <v>Enter Employee Name Here</v>
      </c>
      <c r="C2" s="432"/>
      <c r="D2" s="433"/>
      <c r="F2" s="434"/>
      <c r="G2" s="434"/>
      <c r="H2" s="434"/>
      <c r="I2" s="434"/>
    </row>
    <row r="3" spans="1:10" x14ac:dyDescent="0.5">
      <c r="A3" s="48" t="str">
        <f>'Eval Info &amp; Rankings'!A3</f>
        <v>Position:</v>
      </c>
      <c r="B3" s="432" t="str">
        <f>'Summative &amp; Signatures'!B7:F7</f>
        <v>Enter Position Here</v>
      </c>
      <c r="C3" s="432"/>
      <c r="D3" s="433"/>
      <c r="F3" s="434"/>
      <c r="G3" s="434"/>
      <c r="H3" s="434"/>
      <c r="I3" s="434"/>
      <c r="J3" s="137"/>
    </row>
    <row r="4" spans="1:10" x14ac:dyDescent="0.5">
      <c r="A4" s="48" t="str">
        <f>'Eval Info &amp; Rankings'!A4</f>
        <v>Evaluator(s):</v>
      </c>
      <c r="B4" s="432" t="str">
        <f>'Summative &amp; Signatures'!B8:F8</f>
        <v>Enter Evaluator(s) Here</v>
      </c>
      <c r="C4" s="432"/>
      <c r="D4" s="427" t="s">
        <v>630</v>
      </c>
      <c r="F4" s="434"/>
      <c r="G4" s="434"/>
      <c r="H4" s="434"/>
      <c r="I4" s="434"/>
      <c r="J4" s="137"/>
    </row>
    <row r="5" spans="1:10" x14ac:dyDescent="0.5">
      <c r="A5" s="48" t="str">
        <f>'Eval Info &amp; Rankings'!A5</f>
        <v>School Year:</v>
      </c>
      <c r="B5" s="432" t="str">
        <f>'Summative &amp; Signatures'!B9:F9</f>
        <v>Enter School Year Here</v>
      </c>
      <c r="C5" s="432"/>
      <c r="D5" s="435"/>
      <c r="F5" s="434"/>
      <c r="G5" s="434"/>
      <c r="H5" s="434"/>
      <c r="I5" s="434"/>
      <c r="J5" s="137"/>
    </row>
    <row r="6" spans="1:10" x14ac:dyDescent="0.5">
      <c r="A6" s="48" t="str">
        <f>'Eval Info &amp; Rankings'!A6</f>
        <v>School(s):</v>
      </c>
      <c r="B6" s="432" t="str">
        <f>'Summative &amp; Signatures'!B10:F10</f>
        <v>Enter School(s) Here</v>
      </c>
      <c r="C6" s="432"/>
      <c r="D6" s="435"/>
      <c r="F6" s="434"/>
      <c r="G6" s="434"/>
      <c r="H6" s="434"/>
      <c r="I6" s="434"/>
    </row>
    <row r="7" spans="1:10" ht="3" customHeight="1" x14ac:dyDescent="0.5">
      <c r="A7" s="97"/>
      <c r="B7" s="97"/>
    </row>
    <row r="8" spans="1:10" ht="3" customHeight="1" x14ac:dyDescent="0.5">
      <c r="A8" s="407"/>
      <c r="B8" s="407"/>
      <c r="C8" s="407"/>
      <c r="D8" s="407"/>
    </row>
    <row r="9" spans="1:10" ht="3" customHeight="1" x14ac:dyDescent="0.5"/>
    <row r="10" spans="1:10" ht="360" customHeight="1" x14ac:dyDescent="0.5">
      <c r="A10" s="59" t="s">
        <v>645</v>
      </c>
      <c r="B10" s="423"/>
      <c r="C10" s="423"/>
      <c r="D10" s="423"/>
      <c r="I10" s="161" t="s">
        <v>770</v>
      </c>
    </row>
    <row r="11" spans="1:10" ht="3" customHeight="1" x14ac:dyDescent="0.5">
      <c r="A11" s="407"/>
      <c r="B11" s="407"/>
      <c r="C11" s="407"/>
      <c r="D11" s="407"/>
    </row>
    <row r="12" spans="1:10" ht="75" customHeight="1" x14ac:dyDescent="0.5">
      <c r="A12" s="98" t="s">
        <v>639</v>
      </c>
      <c r="B12" s="421" t="s">
        <v>631</v>
      </c>
      <c r="C12" s="431"/>
      <c r="D12" s="90" t="s">
        <v>790</v>
      </c>
      <c r="F12" s="69" t="str">
        <f>IF(B12="","",IF(B12="Select PSEL Indicator or Leave Blank","",IF(VLOOKUP(G12,Tables!$CL$1:$CN$84,3,FALSE)="Yes","",IF(VLOOKUP(G12,Tables!$CL$1:$CN$84,3,FALSE)="No","Indicator not selected on indicator selection worksheet. Notify administrator that this indicator will be included."))))</f>
        <v/>
      </c>
      <c r="G12" s="50" t="str">
        <f>IF(B12="Select PSEL Indicator or Leave Blank","",(LEFT(B12,(FIND(" ",B12,1)-1))))</f>
        <v/>
      </c>
      <c r="I12" s="288" t="s">
        <v>787</v>
      </c>
    </row>
    <row r="13" spans="1:10" ht="75" customHeight="1" x14ac:dyDescent="0.5">
      <c r="A13" s="98" t="s">
        <v>640</v>
      </c>
      <c r="B13" s="421" t="s">
        <v>631</v>
      </c>
      <c r="C13" s="431"/>
      <c r="D13" s="90" t="s">
        <v>790</v>
      </c>
      <c r="F13" s="69" t="str">
        <f>IF(B13="","",IF(B13="Select PSEL Indicator or Leave Blank","",IF(VLOOKUP(G13,Tables!$CL$1:$CN$84,3,FALSE)="Yes","",IF(VLOOKUP(G13,Tables!$CL$1:$CN$84,3,FALSE)="No","Indicator not selected on indicator selection worksheet. Notify administrator that this indicator will be included."))))</f>
        <v/>
      </c>
      <c r="G13" s="50" t="str">
        <f>IF(B13="Select PSEL Indicator or Leave Blank","",(LEFT(B13,(FIND(" ",B13,1)-1))))</f>
        <v/>
      </c>
      <c r="I13" s="288"/>
    </row>
    <row r="14" spans="1:10" ht="75" customHeight="1" x14ac:dyDescent="0.5">
      <c r="A14" s="98" t="s">
        <v>641</v>
      </c>
      <c r="B14" s="421" t="s">
        <v>631</v>
      </c>
      <c r="C14" s="431"/>
      <c r="D14" s="90" t="s">
        <v>790</v>
      </c>
      <c r="F14" s="69" t="str">
        <f>IF(B14="","",IF(B14="Select PSEL Indicator or Leave Blank","",IF(VLOOKUP(G14,Tables!$CL$1:$CN$84,3,FALSE)="Yes","",IF(VLOOKUP(G14,Tables!$CL$1:$CN$84,3,FALSE)="No","Indicator not selected on indicator selection worksheet. Notify administrator that this indicator will be included."))))</f>
        <v/>
      </c>
      <c r="G14" s="50" t="str">
        <f>IF(B14="Select PSEL Indicator or Leave Blank","",(LEFT(B14,(FIND(" ",B14,1)-1))))</f>
        <v/>
      </c>
      <c r="I14" s="288"/>
    </row>
    <row r="15" spans="1:10" ht="3" customHeight="1" x14ac:dyDescent="0.5">
      <c r="A15" s="407"/>
      <c r="B15" s="407"/>
      <c r="C15" s="407"/>
      <c r="D15" s="407"/>
    </row>
    <row r="16" spans="1:10" ht="20.2" customHeight="1" x14ac:dyDescent="0.5">
      <c r="A16" s="430" t="s">
        <v>627</v>
      </c>
      <c r="B16" s="430"/>
      <c r="C16" s="430"/>
      <c r="D16" s="156" t="s">
        <v>630</v>
      </c>
    </row>
    <row r="17" spans="1:9" ht="40.25" customHeight="1" x14ac:dyDescent="0.5">
      <c r="A17" s="414" t="str">
        <f>IF(I17="Yes","Evaluator's Signature:","")</f>
        <v/>
      </c>
      <c r="B17" s="414"/>
      <c r="C17" s="416" t="str">
        <f>IF(I17="Yes","____________________________________________________________","")</f>
        <v/>
      </c>
      <c r="D17" s="416"/>
      <c r="E17" s="199"/>
      <c r="F17" s="198" t="str">
        <f>IF(I17="Select Yes or No","Would you like to include a signature space for the evaluator? (select yes or no in cell to right)",IF(I17="","Would you like to include a signature space for the evaluator? (select yes or no in cell to right)",""))</f>
        <v>Would you like to include a signature space for the evaluator? (select yes or no in cell to right)</v>
      </c>
      <c r="G17" s="198"/>
      <c r="H17" s="198"/>
      <c r="I17" s="200" t="s">
        <v>831</v>
      </c>
    </row>
    <row r="18" spans="1:9" ht="40.25" customHeight="1" x14ac:dyDescent="0.5">
      <c r="A18" s="415" t="str">
        <f>IF(I18="Yes","Administrator's Signature:","")</f>
        <v/>
      </c>
      <c r="B18" s="415"/>
      <c r="C18" s="416" t="str">
        <f>IF(I18="Yes","____________________________________________________________","")</f>
        <v/>
      </c>
      <c r="D18" s="416"/>
      <c r="E18" s="199"/>
      <c r="F18" s="198" t="str">
        <f>IF(I18="Select Yes or No","Would you like to include a signature space for the evaluator? (select yes or no in cell to right)",IF(I18="","Would you like to include a signature space for the evaluator? (select yes or no in cell to right)",""))</f>
        <v>Would you like to include a signature space for the evaluator? (select yes or no in cell to right)</v>
      </c>
      <c r="G18" s="198"/>
      <c r="H18" s="198"/>
      <c r="I18" s="200" t="s">
        <v>831</v>
      </c>
    </row>
    <row r="19" spans="1:9" x14ac:dyDescent="0.5"/>
  </sheetData>
  <sheetProtection algorithmName="SHA-512" hashValue="DRyI0n4ZEu7i7rbeMm5OYqAqlM49YeYRFkeCZ3VzhZolEsYwtMATtwMuiHV38TVQ0ndwHMVVKhW1zLdhi3MKug==" saltValue="5Z3lMk542Sm4Yup1X3IKWA==" spinCount="100000" sheet="1" objects="1" scenarios="1" formatCells="0"/>
  <mergeCells count="22">
    <mergeCell ref="A17:B17"/>
    <mergeCell ref="C17:D17"/>
    <mergeCell ref="A18:B18"/>
    <mergeCell ref="C18:D18"/>
    <mergeCell ref="I12:I14"/>
    <mergeCell ref="A15:D15"/>
    <mergeCell ref="A16:C16"/>
    <mergeCell ref="B14:C14"/>
    <mergeCell ref="A8:D8"/>
    <mergeCell ref="B10:D10"/>
    <mergeCell ref="A11:D11"/>
    <mergeCell ref="B12:C12"/>
    <mergeCell ref="B13:C13"/>
    <mergeCell ref="B1:C1"/>
    <mergeCell ref="D1:D3"/>
    <mergeCell ref="F1:I6"/>
    <mergeCell ref="B2:C2"/>
    <mergeCell ref="B3:C3"/>
    <mergeCell ref="B4:C4"/>
    <mergeCell ref="D4:D6"/>
    <mergeCell ref="B5:C5"/>
    <mergeCell ref="B6:C6"/>
  </mergeCells>
  <conditionalFormatting sqref="D4:D6">
    <cfRule type="containsText" dxfId="33" priority="25" operator="containsText" text="Enter Date Here">
      <formula>NOT(ISERROR(SEARCH("Enter Date Here",D4)))</formula>
    </cfRule>
  </conditionalFormatting>
  <conditionalFormatting sqref="D16">
    <cfRule type="containsText" dxfId="32" priority="24" operator="containsText" text="Enter Date Here">
      <formula>NOT(ISERROR(SEARCH("Enter Date Here",D16)))</formula>
    </cfRule>
  </conditionalFormatting>
  <conditionalFormatting sqref="B12:C14">
    <cfRule type="containsBlanks" dxfId="31" priority="20">
      <formula>LEN(TRIM(B12))=0</formula>
    </cfRule>
    <cfRule type="containsText" dxfId="30" priority="21" operator="containsText" text="Select PSEL Indicator or Leave Blank">
      <formula>NOT(ISERROR(SEARCH("Select PSEL Indicator or Leave Blank",B12)))</formula>
    </cfRule>
  </conditionalFormatting>
  <conditionalFormatting sqref="F12">
    <cfRule type="containsText" dxfId="29" priority="18" operator="containsText" text="Indicator not selected on indicator selection worksheet. Notify administrator that this indicator will be included.">
      <formula>NOT(ISERROR(SEARCH("Indicator not selected on indicator selection worksheet. Notify administrator that this indicator will be included.",F12)))</formula>
    </cfRule>
  </conditionalFormatting>
  <conditionalFormatting sqref="D13">
    <cfRule type="containsText" dxfId="28" priority="15" operator="containsText" text="Select Informal Observation Indicator Rating">
      <formula>NOT(ISERROR(SEARCH("Select Informal Observation Indicator Rating",D13)))</formula>
    </cfRule>
  </conditionalFormatting>
  <conditionalFormatting sqref="D14">
    <cfRule type="containsText" dxfId="27" priority="14" operator="containsText" text="Select Informal Observation Indicator Rating">
      <formula>NOT(ISERROR(SEARCH("Select Informal Observation Indicator Rating",D14)))</formula>
    </cfRule>
  </conditionalFormatting>
  <conditionalFormatting sqref="D12">
    <cfRule type="containsText" dxfId="26" priority="13" operator="containsText" text="Select Informal Observation Indicator Rating">
      <formula>NOT(ISERROR(SEARCH("Select Informal Observation Indicator Rating",D12)))</formula>
    </cfRule>
  </conditionalFormatting>
  <conditionalFormatting sqref="B1:B6">
    <cfRule type="containsText" dxfId="25" priority="12" operator="containsText" text="Enter ">
      <formula>NOT(ISERROR(SEARCH("Enter ",B1)))</formula>
    </cfRule>
  </conditionalFormatting>
  <conditionalFormatting sqref="A17:A18 C17 E17:F17 E18">
    <cfRule type="containsText" dxfId="24" priority="11" operator="containsText" text="Enter Date Here">
      <formula>NOT(ISERROR(SEARCH("Enter Date Here",A17)))</formula>
    </cfRule>
  </conditionalFormatting>
  <conditionalFormatting sqref="I17:I18">
    <cfRule type="containsText" dxfId="23" priority="3" operator="containsText" text="Select Yes or No">
      <formula>NOT(ISERROR(SEARCH("Select Yes or No",I17)))</formula>
    </cfRule>
    <cfRule type="containsBlanks" dxfId="22" priority="10">
      <formula>LEN(TRIM(I17))=0</formula>
    </cfRule>
  </conditionalFormatting>
  <conditionalFormatting sqref="F17:H17">
    <cfRule type="containsText" dxfId="21" priority="8" operator="containsText" text="Select Yes or No">
      <formula>NOT(ISERROR(SEARCH("Select Yes or No",F17)))</formula>
    </cfRule>
    <cfRule type="containsText" dxfId="20" priority="9" operator="containsText" text="Would you like to include a signature space for the evaluator?">
      <formula>NOT(ISERROR(SEARCH("Would you like to include a signature space for the evaluator?",F17)))</formula>
    </cfRule>
  </conditionalFormatting>
  <conditionalFormatting sqref="F18">
    <cfRule type="containsText" dxfId="19" priority="7" operator="containsText" text="Enter Date Here">
      <formula>NOT(ISERROR(SEARCH("Enter Date Here",F18)))</formula>
    </cfRule>
  </conditionalFormatting>
  <conditionalFormatting sqref="F18:H18">
    <cfRule type="containsText" dxfId="18" priority="5" operator="containsText" text="Select Yes or No">
      <formula>NOT(ISERROR(SEARCH("Select Yes or No",F18)))</formula>
    </cfRule>
    <cfRule type="containsText" dxfId="17" priority="6" operator="containsText" text="Would you like to include a signature space for the evaluator?">
      <formula>NOT(ISERROR(SEARCH("Would you like to include a signature space for the evaluator?",F18)))</formula>
    </cfRule>
  </conditionalFormatting>
  <conditionalFormatting sqref="C18">
    <cfRule type="containsText" dxfId="16" priority="4" operator="containsText" text="Enter Date Here">
      <formula>NOT(ISERROR(SEARCH("Enter Date Here",C18)))</formula>
    </cfRule>
  </conditionalFormatting>
  <conditionalFormatting sqref="F13">
    <cfRule type="containsText" dxfId="15" priority="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4">
    <cfRule type="containsText" dxfId="14" priority="1" operator="containsText" text="Indicator not selected on indicator selection worksheet. Notify administrator that this indicator will be included.">
      <formula>NOT(ISERROR(SEARCH("Indicator not selected on indicator selection worksheet. Notify administrator that this indicator will be included.",F14)))</formula>
    </cfRule>
  </conditionalFormatting>
  <dataValidations count="3">
    <dataValidation type="list" allowBlank="1" showInputMessage="1" showErrorMessage="1" sqref="D12:D14" xr:uid="{00000000-0002-0000-1300-000000000000}">
      <formula1>Prof_Pract_Label</formula1>
    </dataValidation>
    <dataValidation type="list" allowBlank="1" showInputMessage="1" showErrorMessage="1" sqref="B12:B14" xr:uid="{00000000-0002-0000-1300-000001000000}">
      <formula1>PSEL_Standard_Number_Indicator</formula1>
    </dataValidation>
    <dataValidation type="list" allowBlank="1" showInputMessage="1" showErrorMessage="1" sqref="I17:I18" xr:uid="{00000000-0002-0000-13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499984740745262"/>
  </sheetPr>
  <dimension ref="A1:M6"/>
  <sheetViews>
    <sheetView showGridLines="0" showRowColHeaders="0" workbookViewId="0">
      <pane xSplit="1" ySplit="2" topLeftCell="B3" activePane="bottomRight" state="frozen"/>
      <selection activeCell="A27" sqref="A27:B27"/>
      <selection pane="topRight" activeCell="A27" sqref="A27:B27"/>
      <selection pane="bottomLeft" activeCell="A27" sqref="A27:B27"/>
      <selection pane="bottomRight" activeCell="B3" sqref="B3"/>
    </sheetView>
  </sheetViews>
  <sheetFormatPr defaultColWidth="0" defaultRowHeight="13" zeroHeight="1" x14ac:dyDescent="0.45"/>
  <cols>
    <col min="1" max="1" width="30.5859375" style="57" customWidth="1"/>
    <col min="2" max="5" width="22.5859375" style="76" customWidth="1"/>
    <col min="6" max="6" width="9.234375" style="153" bestFit="1" customWidth="1"/>
    <col min="7" max="7" width="1.5859375" style="76" customWidth="1"/>
    <col min="8" max="11" width="9.05859375" style="76" customWidth="1"/>
    <col min="12" max="12" width="6.234375" style="76" customWidth="1"/>
    <col min="13" max="13" width="1.5859375" style="76" customWidth="1"/>
    <col min="14" max="16384" width="9.05859375" style="76" hidden="1"/>
  </cols>
  <sheetData>
    <row r="1" spans="1:12" s="165" customFormat="1" x14ac:dyDescent="0.5">
      <c r="A1" s="167" t="s">
        <v>805</v>
      </c>
      <c r="B1" s="438" t="str">
        <f>'Formal Observation 2'!B2:C2</f>
        <v>Enter Employee Name Here</v>
      </c>
      <c r="C1" s="438"/>
      <c r="D1" s="168" t="s">
        <v>806</v>
      </c>
      <c r="E1" s="169"/>
      <c r="F1" s="166"/>
    </row>
    <row r="2" spans="1:12" ht="26" x14ac:dyDescent="0.45">
      <c r="A2" s="152" t="s">
        <v>129</v>
      </c>
      <c r="B2" s="152" t="s">
        <v>757</v>
      </c>
      <c r="C2" s="152" t="s">
        <v>759</v>
      </c>
      <c r="D2" s="152" t="s">
        <v>761</v>
      </c>
      <c r="E2" s="152" t="s">
        <v>758</v>
      </c>
      <c r="F2" s="111" t="s">
        <v>760</v>
      </c>
    </row>
    <row r="3" spans="1:12" s="68" customFormat="1" ht="165" customHeight="1" x14ac:dyDescent="0.5">
      <c r="A3" s="154" t="s">
        <v>631</v>
      </c>
      <c r="B3" s="154" t="s">
        <v>764</v>
      </c>
      <c r="C3" s="154" t="s">
        <v>764</v>
      </c>
      <c r="D3" s="154" t="s">
        <v>764</v>
      </c>
      <c r="E3" s="154" t="s">
        <v>764</v>
      </c>
      <c r="F3" s="155" t="s">
        <v>765</v>
      </c>
      <c r="H3" s="436" t="s">
        <v>800</v>
      </c>
      <c r="I3" s="436"/>
      <c r="J3" s="436"/>
      <c r="K3" s="436"/>
      <c r="L3" s="436"/>
    </row>
    <row r="4" spans="1:12" s="68" customFormat="1" ht="165" customHeight="1" x14ac:dyDescent="0.5">
      <c r="A4" s="154" t="s">
        <v>631</v>
      </c>
      <c r="B4" s="154" t="s">
        <v>764</v>
      </c>
      <c r="C4" s="154" t="s">
        <v>764</v>
      </c>
      <c r="D4" s="154" t="s">
        <v>764</v>
      </c>
      <c r="E4" s="154" t="s">
        <v>764</v>
      </c>
      <c r="F4" s="155" t="s">
        <v>765</v>
      </c>
      <c r="H4" s="437" t="s">
        <v>799</v>
      </c>
      <c r="I4" s="437"/>
      <c r="J4" s="437"/>
      <c r="K4" s="437"/>
      <c r="L4" s="437"/>
    </row>
    <row r="5" spans="1:12" s="68" customFormat="1" ht="165" customHeight="1" x14ac:dyDescent="0.5">
      <c r="A5" s="154" t="s">
        <v>631</v>
      </c>
      <c r="B5" s="154" t="s">
        <v>764</v>
      </c>
      <c r="C5" s="154" t="s">
        <v>764</v>
      </c>
      <c r="D5" s="154" t="s">
        <v>764</v>
      </c>
      <c r="E5" s="154" t="s">
        <v>764</v>
      </c>
      <c r="F5" s="155" t="s">
        <v>765</v>
      </c>
      <c r="H5" s="437"/>
      <c r="I5" s="437"/>
      <c r="J5" s="437"/>
      <c r="K5" s="437"/>
      <c r="L5" s="437"/>
    </row>
    <row r="6" spans="1:12" x14ac:dyDescent="0.45"/>
  </sheetData>
  <sheetProtection sheet="1" formatCells="0"/>
  <mergeCells count="3">
    <mergeCell ref="H3:L3"/>
    <mergeCell ref="H4:L5"/>
    <mergeCell ref="B1:C1"/>
  </mergeCells>
  <conditionalFormatting sqref="A3:F5">
    <cfRule type="containsText" dxfId="13" priority="1" operator="containsText" text="Select Goal Status">
      <formula>NOT(ISERROR(SEARCH("Select Goal Status",A3)))</formula>
    </cfRule>
    <cfRule type="containsText" dxfId="12" priority="2" operator="containsText" text="Type information or leave blank.">
      <formula>NOT(ISERROR(SEARCH("Type information or leave blank.",A3)))</formula>
    </cfRule>
    <cfRule type="containsText" dxfId="11" priority="3" operator="containsText" text="Select PSEL Indicator or Leave Blank">
      <formula>NOT(ISERROR(SEARCH("Select PSEL Indicator or Leave Blank",A3)))</formula>
    </cfRule>
  </conditionalFormatting>
  <dataValidations count="2">
    <dataValidation type="list" allowBlank="1" showInputMessage="1" showErrorMessage="1" sqref="A3:A5" xr:uid="{00000000-0002-0000-1400-000000000000}">
      <formula1>PSEL_Standard_Number_Indicator</formula1>
    </dataValidation>
    <dataValidation type="list" allowBlank="1" showInputMessage="1" showErrorMessage="1" sqref="F3:F5" xr:uid="{00000000-0002-0000-1400-000001000000}">
      <formula1>Goal_Status</formula1>
    </dataValidation>
  </dataValidations>
  <printOptions horizontalCentered="1"/>
  <pageMargins left="0.25" right="0.25" top="0.5" bottom="0.5" header="0.25" footer="0.25"/>
  <pageSetup orientation="landscape" horizontalDpi="1200" verticalDpi="1200" r:id="rId1"/>
  <headerFooter>
    <oddHeader>&amp;C&amp;"-,Bold"&amp;12&amp;UFuture Goals Worksheet</oddHeader>
    <oddFooter>&amp;L&amp;8Developed by Don White, Ph.D.&amp;C&amp;8© DuPage County Regional Office of Education&amp;R&amp;8&amp;D -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499984740745262"/>
  </sheetPr>
  <dimension ref="A1:J10"/>
  <sheetViews>
    <sheetView showGridLines="0" showRowColHeaders="0" workbookViewId="0"/>
  </sheetViews>
  <sheetFormatPr defaultColWidth="0" defaultRowHeight="14.35" zeroHeight="1" x14ac:dyDescent="0.5"/>
  <cols>
    <col min="1" max="1" width="13.234375" style="174" customWidth="1"/>
    <col min="2" max="5" width="28.5859375" style="174" customWidth="1"/>
    <col min="6" max="6" width="2.5859375" style="174" customWidth="1"/>
    <col min="7" max="7" width="30.5859375" style="174" customWidth="1"/>
    <col min="8" max="8" width="1.5859375" style="174" customWidth="1"/>
    <col min="9" max="9" width="15.5859375" style="174" customWidth="1"/>
    <col min="10" max="10" width="1.5859375" style="174" customWidth="1"/>
    <col min="11" max="16384" width="9.05859375" style="174" hidden="1"/>
  </cols>
  <sheetData>
    <row r="1" spans="1:9" x14ac:dyDescent="0.45">
      <c r="B1" s="111" t="s">
        <v>817</v>
      </c>
      <c r="C1" s="111" t="s">
        <v>818</v>
      </c>
      <c r="D1" s="111" t="s">
        <v>653</v>
      </c>
      <c r="E1" s="111" t="s">
        <v>819</v>
      </c>
    </row>
    <row r="2" spans="1:9" ht="200" customHeight="1" x14ac:dyDescent="0.5">
      <c r="A2" s="175" t="s">
        <v>815</v>
      </c>
      <c r="B2" s="173"/>
      <c r="C2" s="173"/>
      <c r="D2" s="173"/>
      <c r="E2" s="173"/>
    </row>
    <row r="3" spans="1:9" ht="200" customHeight="1" x14ac:dyDescent="0.5">
      <c r="A3" s="175" t="s">
        <v>816</v>
      </c>
      <c r="B3" s="173"/>
      <c r="C3" s="173"/>
      <c r="D3" s="173"/>
      <c r="E3" s="173"/>
    </row>
    <row r="4" spans="1:9" s="73" customFormat="1" ht="3" customHeight="1" x14ac:dyDescent="0.5"/>
    <row r="5" spans="1:9" s="73" customFormat="1" ht="3" customHeight="1" x14ac:dyDescent="0.5">
      <c r="A5" s="195"/>
      <c r="B5" s="195"/>
      <c r="C5" s="195"/>
      <c r="D5" s="195"/>
      <c r="E5" s="195"/>
    </row>
    <row r="6" spans="1:9" s="73" customFormat="1" ht="3" customHeight="1" x14ac:dyDescent="0.5"/>
    <row r="7" spans="1:9" ht="200" customHeight="1" x14ac:dyDescent="0.5">
      <c r="A7" s="175" t="s">
        <v>820</v>
      </c>
      <c r="B7" s="380"/>
      <c r="C7" s="380"/>
      <c r="D7" s="380"/>
      <c r="E7" s="380"/>
    </row>
    <row r="8" spans="1:9" ht="40.25" customHeight="1" x14ac:dyDescent="0.5">
      <c r="A8" s="117"/>
      <c r="B8" s="196" t="str">
        <f>IF(I8="Yes","Evaluator's Signature:","")</f>
        <v/>
      </c>
      <c r="C8" s="439" t="str">
        <f>IF(I8="Yes","____________________________________________________________","")</f>
        <v/>
      </c>
      <c r="D8" s="439"/>
      <c r="E8" s="197"/>
      <c r="F8" s="117"/>
      <c r="G8" s="198" t="str">
        <f>IF(I8="Select Yes or No","Would you like to include a signature space for the evaluator? (select yes or no in cell to right)",IF(I8="","Would you like to include a signature space for the evaluator? (select yes or no in cell to right)",""))</f>
        <v>Would you like to include a signature space for the evaluator? (select yes or no in cell to right)</v>
      </c>
      <c r="H8" s="198"/>
      <c r="I8" s="200" t="s">
        <v>831</v>
      </c>
    </row>
    <row r="9" spans="1:9" ht="40.25" customHeight="1" x14ac:dyDescent="0.5">
      <c r="A9" s="117"/>
      <c r="B9" s="196" t="str">
        <f>IF(I9="Yes","Administrator's Signature:","")</f>
        <v/>
      </c>
      <c r="C9" s="416" t="str">
        <f>IF(I9="Yes","____________________________________________________________","")</f>
        <v/>
      </c>
      <c r="D9" s="416"/>
      <c r="E9" s="197"/>
      <c r="F9" s="117"/>
      <c r="G9" s="198" t="str">
        <f>IF(I9="Select Yes or No","Would you like to include a signature space for the evaluator? (select yes or no in cell to right)",IF(I9="","Would you like to include a signature space for the evaluator? (select yes or no in cell to right)",""))</f>
        <v>Would you like to include a signature space for the evaluator? (select yes or no in cell to right)</v>
      </c>
      <c r="H9" s="198"/>
      <c r="I9" s="200" t="s">
        <v>831</v>
      </c>
    </row>
    <row r="10" spans="1:9" x14ac:dyDescent="0.5"/>
  </sheetData>
  <sheetProtection algorithmName="SHA-512" hashValue="J7IcsVpu9Ut9oyYCPkbJVV5F3jJ83QOB2KK9XL3O5E2poaOM4Rjtg7CiSHTOJts2WF83x8jDlcF5LkgL+3RZ7A==" saltValue="k5jvFvYyB9kLvW3QP81oVg==" spinCount="100000" sheet="1" formatCells="0"/>
  <mergeCells count="3">
    <mergeCell ref="C9:D9"/>
    <mergeCell ref="C8:D8"/>
    <mergeCell ref="B7:E7"/>
  </mergeCells>
  <conditionalFormatting sqref="C9">
    <cfRule type="containsText" dxfId="10" priority="9" operator="containsText" text="Enter Date Here">
      <formula>NOT(ISERROR(SEARCH("Enter Date Here",C9)))</formula>
    </cfRule>
  </conditionalFormatting>
  <conditionalFormatting sqref="B8:B9">
    <cfRule type="containsText" dxfId="9" priority="11" operator="containsText" text="Enter Date Here">
      <formula>NOT(ISERROR(SEARCH("Enter Date Here",B8)))</formula>
    </cfRule>
  </conditionalFormatting>
  <conditionalFormatting sqref="C8">
    <cfRule type="containsText" dxfId="8" priority="10" operator="containsText" text="Enter Date Here">
      <formula>NOT(ISERROR(SEARCH("Enter Date Here",C8)))</formula>
    </cfRule>
  </conditionalFormatting>
  <conditionalFormatting sqref="G8">
    <cfRule type="containsText" dxfId="7" priority="8" operator="containsText" text="Enter Date Here">
      <formula>NOT(ISERROR(SEARCH("Enter Date Here",G8)))</formula>
    </cfRule>
  </conditionalFormatting>
  <conditionalFormatting sqref="I8:I9">
    <cfRule type="containsText" dxfId="6" priority="1" operator="containsText" text="Select Yes or No">
      <formula>NOT(ISERROR(SEARCH("Select Yes or No",I8)))</formula>
    </cfRule>
    <cfRule type="containsBlanks" dxfId="5" priority="7">
      <formula>LEN(TRIM(I8))=0</formula>
    </cfRule>
  </conditionalFormatting>
  <conditionalFormatting sqref="G8:H8">
    <cfRule type="containsText" dxfId="4" priority="5" operator="containsText" text="Select Yes or No">
      <formula>NOT(ISERROR(SEARCH("Select Yes or No",G8)))</formula>
    </cfRule>
    <cfRule type="containsText" dxfId="3" priority="6" operator="containsText" text="Would you like to include a signature space for the evaluator?">
      <formula>NOT(ISERROR(SEARCH("Would you like to include a signature space for the evaluator?",G8)))</formula>
    </cfRule>
  </conditionalFormatting>
  <conditionalFormatting sqref="G9">
    <cfRule type="containsText" dxfId="2" priority="4" operator="containsText" text="Enter Date Here">
      <formula>NOT(ISERROR(SEARCH("Enter Date Here",G9)))</formula>
    </cfRule>
  </conditionalFormatting>
  <conditionalFormatting sqref="G9:H9">
    <cfRule type="containsText" dxfId="1" priority="2" operator="containsText" text="Select Yes or No">
      <formula>NOT(ISERROR(SEARCH("Select Yes or No",G9)))</formula>
    </cfRule>
    <cfRule type="containsText" dxfId="0" priority="3" operator="containsText" text="Would you like to include a signature space for the evaluator?">
      <formula>NOT(ISERROR(SEARCH("Would you like to include a signature space for the evaluator?",G9)))</formula>
    </cfRule>
  </conditionalFormatting>
  <dataValidations count="1">
    <dataValidation type="list" allowBlank="1" showInputMessage="1" showErrorMessage="1" sqref="I8:I9" xr:uid="{00000000-0002-0000-1500-000000000000}">
      <formula1>Select_Yes_or_No</formula1>
    </dataValidation>
  </dataValidations>
  <printOptions horizontalCentered="1"/>
  <pageMargins left="0.25" right="0.25" top="0.5" bottom="0.5" header="0.25" footer="0.25"/>
  <pageSetup orientation="landscape" horizontalDpi="1200" verticalDpi="1200" r:id="rId1"/>
  <headerFooter>
    <oddHeader>&amp;C&amp;"-,Bold"&amp;12&amp;UAdditional Components Worksheet</oddHeader>
    <oddFooter>&amp;L&amp;8Developed by Don White, Ph.D.&amp;C&amp;8© DuPage County Regional Office of Education&amp;R&amp;8&amp;D -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35"/>
  <sheetViews>
    <sheetView showGridLines="0" showRowColHeaders="0" zoomScaleNormal="100" zoomScalePageLayoutView="120" workbookViewId="0">
      <pane ySplit="5" topLeftCell="A6" activePane="bottomLeft" state="frozen"/>
      <selection activeCell="A27" sqref="A27:B27"/>
      <selection pane="bottomLeft" activeCell="A6" sqref="A6"/>
    </sheetView>
  </sheetViews>
  <sheetFormatPr defaultColWidth="0" defaultRowHeight="13" zeroHeight="1" x14ac:dyDescent="0.5"/>
  <cols>
    <col min="1" max="2" width="45.5859375" style="20" customWidth="1"/>
    <col min="3" max="3" width="1.5859375" style="20" customWidth="1"/>
    <col min="4" max="16384" width="8.703125" style="20" hidden="1"/>
  </cols>
  <sheetData>
    <row r="1" spans="1:3" x14ac:dyDescent="0.5">
      <c r="A1" s="237" t="s">
        <v>430</v>
      </c>
      <c r="B1" s="237"/>
    </row>
    <row r="2" spans="1:3" x14ac:dyDescent="0.5">
      <c r="A2" s="238" t="s">
        <v>431</v>
      </c>
      <c r="B2" s="238"/>
    </row>
    <row r="3" spans="1:3" s="25" customFormat="1" x14ac:dyDescent="0.5">
      <c r="A3" s="239" t="s">
        <v>432</v>
      </c>
      <c r="B3" s="239"/>
    </row>
    <row r="4" spans="1:3" ht="3" customHeight="1" x14ac:dyDescent="0.5">
      <c r="A4" s="240"/>
      <c r="B4" s="240"/>
    </row>
    <row r="5" spans="1:3" x14ac:dyDescent="0.5">
      <c r="A5" s="32" t="s">
        <v>433</v>
      </c>
      <c r="B5" s="32" t="s">
        <v>434</v>
      </c>
      <c r="C5" s="21"/>
    </row>
    <row r="6" spans="1:3" ht="39" x14ac:dyDescent="0.5">
      <c r="A6" s="22" t="s">
        <v>435</v>
      </c>
      <c r="B6" s="22" t="s">
        <v>436</v>
      </c>
    </row>
    <row r="7" spans="1:3" ht="65" x14ac:dyDescent="0.5">
      <c r="A7" s="22" t="s">
        <v>463</v>
      </c>
      <c r="B7" s="23" t="s">
        <v>437</v>
      </c>
    </row>
    <row r="8" spans="1:3" ht="52" x14ac:dyDescent="0.5">
      <c r="A8" s="22" t="s">
        <v>464</v>
      </c>
      <c r="B8" s="23" t="s">
        <v>437</v>
      </c>
    </row>
    <row r="9" spans="1:3" ht="65" x14ac:dyDescent="0.5">
      <c r="A9" s="22" t="s">
        <v>438</v>
      </c>
      <c r="B9" s="23" t="s">
        <v>437</v>
      </c>
    </row>
    <row r="10" spans="1:3" ht="26" x14ac:dyDescent="0.5">
      <c r="A10" s="22" t="s">
        <v>439</v>
      </c>
      <c r="B10" s="23" t="s">
        <v>437</v>
      </c>
    </row>
    <row r="11" spans="1:3" ht="52" x14ac:dyDescent="0.5">
      <c r="A11" s="22" t="s">
        <v>440</v>
      </c>
      <c r="B11" s="23" t="s">
        <v>437</v>
      </c>
    </row>
    <row r="12" spans="1:3" ht="91" x14ac:dyDescent="0.5">
      <c r="A12" s="24" t="s">
        <v>441</v>
      </c>
      <c r="B12" s="23" t="s">
        <v>437</v>
      </c>
    </row>
    <row r="13" spans="1:3" ht="91" x14ac:dyDescent="0.5">
      <c r="A13" s="22" t="s">
        <v>442</v>
      </c>
      <c r="B13" s="23" t="s">
        <v>437</v>
      </c>
    </row>
    <row r="14" spans="1:3" ht="91" x14ac:dyDescent="0.5">
      <c r="A14" s="22" t="s">
        <v>443</v>
      </c>
      <c r="B14" s="23"/>
    </row>
    <row r="15" spans="1:3" ht="104" x14ac:dyDescent="0.5">
      <c r="A15" s="24" t="s">
        <v>444</v>
      </c>
      <c r="B15" s="23"/>
    </row>
    <row r="16" spans="1:3" ht="117" x14ac:dyDescent="0.5">
      <c r="A16" s="22" t="s">
        <v>445</v>
      </c>
      <c r="B16" s="23"/>
    </row>
    <row r="17" spans="1:2" ht="117" x14ac:dyDescent="0.5">
      <c r="A17" s="22" t="s">
        <v>465</v>
      </c>
      <c r="B17" s="23"/>
    </row>
    <row r="18" spans="1:2" ht="117" x14ac:dyDescent="0.5">
      <c r="A18" s="22" t="s">
        <v>446</v>
      </c>
      <c r="B18" s="22" t="s">
        <v>447</v>
      </c>
    </row>
    <row r="19" spans="1:2" ht="117" x14ac:dyDescent="0.5">
      <c r="A19" s="22" t="s">
        <v>448</v>
      </c>
      <c r="B19" s="23"/>
    </row>
    <row r="20" spans="1:2" ht="39" x14ac:dyDescent="0.5">
      <c r="A20" s="22" t="s">
        <v>449</v>
      </c>
      <c r="B20" s="23"/>
    </row>
    <row r="21" spans="1:2" ht="52" x14ac:dyDescent="0.5">
      <c r="A21" s="22" t="s">
        <v>450</v>
      </c>
      <c r="B21" s="22" t="s">
        <v>450</v>
      </c>
    </row>
    <row r="22" spans="1:2" ht="91" x14ac:dyDescent="0.5">
      <c r="A22" s="22" t="s">
        <v>466</v>
      </c>
      <c r="B22" s="22" t="s">
        <v>466</v>
      </c>
    </row>
    <row r="23" spans="1:2" ht="52" x14ac:dyDescent="0.5">
      <c r="A23" s="24" t="s">
        <v>451</v>
      </c>
      <c r="B23" s="23"/>
    </row>
    <row r="24" spans="1:2" ht="52" x14ac:dyDescent="0.5">
      <c r="A24" s="22" t="s">
        <v>452</v>
      </c>
      <c r="B24" s="22" t="s">
        <v>452</v>
      </c>
    </row>
    <row r="25" spans="1:2" ht="39" x14ac:dyDescent="0.5">
      <c r="A25" s="22" t="s">
        <v>453</v>
      </c>
      <c r="B25" s="22" t="s">
        <v>453</v>
      </c>
    </row>
    <row r="26" spans="1:2" ht="130" x14ac:dyDescent="0.5">
      <c r="A26" s="22" t="s">
        <v>454</v>
      </c>
      <c r="B26" s="22" t="s">
        <v>454</v>
      </c>
    </row>
    <row r="27" spans="1:2" ht="91" x14ac:dyDescent="0.5">
      <c r="A27" s="22" t="s">
        <v>455</v>
      </c>
      <c r="B27" s="23"/>
    </row>
    <row r="28" spans="1:2" ht="39" x14ac:dyDescent="0.5">
      <c r="A28" s="22" t="s">
        <v>456</v>
      </c>
      <c r="B28" s="23"/>
    </row>
    <row r="29" spans="1:2" ht="39" x14ac:dyDescent="0.5">
      <c r="A29" s="22" t="s">
        <v>457</v>
      </c>
      <c r="B29" s="23"/>
    </row>
    <row r="30" spans="1:2" ht="104" x14ac:dyDescent="0.5">
      <c r="A30" s="22" t="s">
        <v>458</v>
      </c>
      <c r="B30" s="23"/>
    </row>
    <row r="31" spans="1:2" ht="65" x14ac:dyDescent="0.5">
      <c r="A31" s="22" t="s">
        <v>459</v>
      </c>
      <c r="B31" s="23"/>
    </row>
    <row r="32" spans="1:2" ht="156" x14ac:dyDescent="0.5">
      <c r="A32" s="22" t="s">
        <v>460</v>
      </c>
      <c r="B32" s="22" t="s">
        <v>461</v>
      </c>
    </row>
    <row r="33" spans="1:2" ht="52" x14ac:dyDescent="0.5">
      <c r="A33" s="22" t="s">
        <v>462</v>
      </c>
      <c r="B33" s="22" t="s">
        <v>462</v>
      </c>
    </row>
    <row r="34" spans="1:2" x14ac:dyDescent="0.5"/>
    <row r="35" spans="1:2" x14ac:dyDescent="0.5"/>
  </sheetData>
  <sheetProtection algorithmName="SHA-512" hashValue="9iQ7R9bGMUTWQlMwfbzv7RrTrNHz8KUyu1YYbkbSajjdc4fhiQ9Pex8tPhgMgJPgrg0QEZTZlQ6jkuC7WjKFTg==" saltValue="DXlz7kVn+yw6hG6zeGQutA==" spinCount="100000" sheet="1" objects="1" scenarios="1"/>
  <mergeCells count="4">
    <mergeCell ref="A1:B1"/>
    <mergeCell ref="A2:B2"/>
    <mergeCell ref="A3:B3"/>
    <mergeCell ref="A4:B4"/>
  </mergeCell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K170"/>
  <sheetViews>
    <sheetView showGridLines="0" showRowColHeaders="0" workbookViewId="0">
      <pane xSplit="1" ySplit="3" topLeftCell="B4" activePane="bottomRight" state="frozen"/>
      <selection activeCell="A27" sqref="A27:B27"/>
      <selection pane="topRight" activeCell="A27" sqref="A27:B27"/>
      <selection pane="bottomLeft" activeCell="A27" sqref="A27:B27"/>
      <selection pane="bottomRight" activeCell="B4" sqref="B4"/>
    </sheetView>
  </sheetViews>
  <sheetFormatPr defaultColWidth="0" defaultRowHeight="13" zeroHeight="1" x14ac:dyDescent="0.5"/>
  <cols>
    <col min="1" max="1" width="13.3515625" style="4" bestFit="1" customWidth="1"/>
    <col min="2" max="2" width="40.5859375" style="4" customWidth="1"/>
    <col min="3" max="3" width="55" style="4" customWidth="1"/>
    <col min="4" max="4" width="15.5859375" style="5" bestFit="1" customWidth="1"/>
    <col min="5" max="5" width="1.5859375" style="5" customWidth="1"/>
    <col min="6" max="6" width="7.703125" style="5" hidden="1" customWidth="1"/>
    <col min="7" max="10" width="43.703125" style="4" hidden="1" customWidth="1"/>
    <col min="11" max="11" width="10.234375" style="4" hidden="1" customWidth="1"/>
    <col min="12" max="16384" width="9.05859375" style="4" hidden="1"/>
  </cols>
  <sheetData>
    <row r="3" spans="1:7" s="3" customFormat="1" ht="26.35" x14ac:dyDescent="0.5">
      <c r="A3" s="16" t="s">
        <v>202</v>
      </c>
      <c r="B3" s="16" t="s">
        <v>3</v>
      </c>
      <c r="C3" s="16" t="s">
        <v>319</v>
      </c>
      <c r="D3" s="17" t="s">
        <v>4</v>
      </c>
      <c r="E3"/>
      <c r="F3"/>
      <c r="G3" s="10"/>
    </row>
    <row r="4" spans="1:7" ht="52" x14ac:dyDescent="0.5">
      <c r="A4" s="12" t="s">
        <v>15</v>
      </c>
      <c r="B4" s="12" t="s">
        <v>214</v>
      </c>
      <c r="C4" s="12" t="s">
        <v>237</v>
      </c>
      <c r="D4" s="18" t="s">
        <v>321</v>
      </c>
      <c r="E4"/>
      <c r="F4"/>
      <c r="G4" s="10"/>
    </row>
    <row r="5" spans="1:7" ht="52" x14ac:dyDescent="0.5">
      <c r="A5" s="13"/>
      <c r="B5" s="13"/>
      <c r="C5" s="12" t="s">
        <v>238</v>
      </c>
      <c r="D5" s="18" t="s">
        <v>402</v>
      </c>
      <c r="E5"/>
      <c r="F5"/>
      <c r="G5" s="10"/>
    </row>
    <row r="6" spans="1:7" ht="52" x14ac:dyDescent="0.5">
      <c r="A6" s="13"/>
      <c r="B6" s="13"/>
      <c r="C6" s="12" t="s">
        <v>239</v>
      </c>
      <c r="D6" s="18" t="s">
        <v>403</v>
      </c>
      <c r="E6"/>
      <c r="F6"/>
      <c r="G6" s="10"/>
    </row>
    <row r="7" spans="1:7" ht="26" x14ac:dyDescent="0.5">
      <c r="A7" s="13"/>
      <c r="B7" s="13"/>
      <c r="C7" s="12" t="s">
        <v>240</v>
      </c>
      <c r="D7" s="18" t="s">
        <v>322</v>
      </c>
      <c r="E7"/>
      <c r="F7"/>
      <c r="G7" s="10"/>
    </row>
    <row r="8" spans="1:7" ht="39" x14ac:dyDescent="0.5">
      <c r="A8" s="13"/>
      <c r="B8" s="13"/>
      <c r="C8" s="12" t="s">
        <v>241</v>
      </c>
      <c r="D8" s="18" t="s">
        <v>323</v>
      </c>
      <c r="E8"/>
      <c r="F8"/>
      <c r="G8" s="10"/>
    </row>
    <row r="9" spans="1:7" ht="26" x14ac:dyDescent="0.5">
      <c r="A9" s="13"/>
      <c r="B9" s="13"/>
      <c r="C9" s="12" t="s">
        <v>242</v>
      </c>
      <c r="D9" s="18" t="s">
        <v>324</v>
      </c>
      <c r="E9"/>
      <c r="F9"/>
      <c r="G9" s="10"/>
    </row>
    <row r="10" spans="1:7" ht="26" x14ac:dyDescent="0.5">
      <c r="A10" s="13"/>
      <c r="B10" s="13"/>
      <c r="C10" s="12" t="s">
        <v>243</v>
      </c>
      <c r="D10" s="18" t="s">
        <v>325</v>
      </c>
      <c r="E10"/>
      <c r="F10"/>
      <c r="G10" s="10"/>
    </row>
    <row r="11" spans="1:7" ht="39" x14ac:dyDescent="0.5">
      <c r="A11" s="12" t="s">
        <v>16</v>
      </c>
      <c r="B11" s="12" t="s">
        <v>12</v>
      </c>
      <c r="C11" s="12" t="s">
        <v>245</v>
      </c>
      <c r="D11" s="18" t="s">
        <v>326</v>
      </c>
      <c r="E11"/>
      <c r="F11"/>
      <c r="G11" s="10"/>
    </row>
    <row r="12" spans="1:7" ht="39" x14ac:dyDescent="0.5">
      <c r="A12" s="13"/>
      <c r="B12" s="13"/>
      <c r="C12" s="12" t="s">
        <v>246</v>
      </c>
      <c r="D12" s="18" t="s">
        <v>327</v>
      </c>
      <c r="E12"/>
      <c r="F12"/>
      <c r="G12" s="10"/>
    </row>
    <row r="13" spans="1:7" ht="26" x14ac:dyDescent="0.5">
      <c r="A13" s="13"/>
      <c r="B13" s="13"/>
      <c r="C13" s="12" t="s">
        <v>247</v>
      </c>
      <c r="D13" s="18" t="s">
        <v>328</v>
      </c>
      <c r="E13"/>
      <c r="F13"/>
      <c r="G13" s="10"/>
    </row>
    <row r="14" spans="1:7" ht="26" x14ac:dyDescent="0.5">
      <c r="A14" s="13"/>
      <c r="B14" s="13"/>
      <c r="C14" s="12" t="s">
        <v>248</v>
      </c>
      <c r="D14" s="18" t="s">
        <v>329</v>
      </c>
      <c r="E14"/>
      <c r="F14"/>
      <c r="G14" s="10"/>
    </row>
    <row r="15" spans="1:7" ht="39" x14ac:dyDescent="0.5">
      <c r="A15" s="13"/>
      <c r="B15" s="13"/>
      <c r="C15" s="12" t="s">
        <v>249</v>
      </c>
      <c r="D15" s="18" t="s">
        <v>330</v>
      </c>
      <c r="E15"/>
      <c r="F15"/>
      <c r="G15" s="10"/>
    </row>
    <row r="16" spans="1:7" ht="26" x14ac:dyDescent="0.5">
      <c r="A16" s="13"/>
      <c r="B16" s="13"/>
      <c r="C16" s="12" t="s">
        <v>250</v>
      </c>
      <c r="D16" s="18" t="s">
        <v>331</v>
      </c>
      <c r="E16"/>
      <c r="F16"/>
      <c r="G16" s="10"/>
    </row>
    <row r="17" spans="1:7" ht="52" x14ac:dyDescent="0.5">
      <c r="A17" s="12" t="s">
        <v>18</v>
      </c>
      <c r="B17" s="12" t="s">
        <v>20</v>
      </c>
      <c r="C17" s="12" t="s">
        <v>251</v>
      </c>
      <c r="D17" s="18" t="s">
        <v>332</v>
      </c>
      <c r="E17"/>
      <c r="F17"/>
      <c r="G17" s="10"/>
    </row>
    <row r="18" spans="1:7" ht="26" x14ac:dyDescent="0.5">
      <c r="A18" s="13"/>
      <c r="B18" s="13"/>
      <c r="C18" s="12" t="s">
        <v>252</v>
      </c>
      <c r="D18" s="18" t="s">
        <v>333</v>
      </c>
      <c r="E18"/>
      <c r="F18"/>
      <c r="G18" s="10"/>
    </row>
    <row r="19" spans="1:7" ht="39" x14ac:dyDescent="0.5">
      <c r="A19" s="13"/>
      <c r="B19" s="13"/>
      <c r="C19" s="12" t="s">
        <v>253</v>
      </c>
      <c r="D19" s="18" t="s">
        <v>334</v>
      </c>
      <c r="E19"/>
      <c r="F19"/>
      <c r="G19" s="10"/>
    </row>
    <row r="20" spans="1:7" ht="26" x14ac:dyDescent="0.5">
      <c r="A20" s="13"/>
      <c r="B20" s="13"/>
      <c r="C20" s="12" t="s">
        <v>254</v>
      </c>
      <c r="D20" s="18" t="s">
        <v>335</v>
      </c>
      <c r="E20"/>
      <c r="F20"/>
      <c r="G20" s="10"/>
    </row>
    <row r="21" spans="1:7" ht="52" x14ac:dyDescent="0.5">
      <c r="A21" s="13"/>
      <c r="B21" s="13"/>
      <c r="C21" s="12" t="s">
        <v>255</v>
      </c>
      <c r="D21" s="18" t="s">
        <v>336</v>
      </c>
      <c r="E21"/>
      <c r="F21"/>
      <c r="G21" s="10"/>
    </row>
    <row r="22" spans="1:7" ht="26" x14ac:dyDescent="0.5">
      <c r="A22" s="13"/>
      <c r="B22" s="13"/>
      <c r="C22" s="12" t="s">
        <v>256</v>
      </c>
      <c r="D22" s="18" t="s">
        <v>337</v>
      </c>
      <c r="E22"/>
      <c r="F22"/>
      <c r="G22" s="10"/>
    </row>
    <row r="23" spans="1:7" ht="26" x14ac:dyDescent="0.5">
      <c r="A23" s="13"/>
      <c r="B23" s="13"/>
      <c r="C23" s="12" t="s">
        <v>257</v>
      </c>
      <c r="D23" s="18" t="s">
        <v>338</v>
      </c>
      <c r="E23"/>
      <c r="F23"/>
      <c r="G23" s="10"/>
    </row>
    <row r="24" spans="1:7" ht="26" x14ac:dyDescent="0.5">
      <c r="A24" s="13"/>
      <c r="B24" s="13"/>
      <c r="C24" s="12" t="s">
        <v>258</v>
      </c>
      <c r="D24" s="18" t="s">
        <v>339</v>
      </c>
      <c r="E24"/>
      <c r="F24"/>
      <c r="G24" s="10"/>
    </row>
    <row r="25" spans="1:7" ht="52" x14ac:dyDescent="0.5">
      <c r="A25" s="12" t="s">
        <v>23</v>
      </c>
      <c r="B25" s="12" t="s">
        <v>22</v>
      </c>
      <c r="C25" s="12" t="s">
        <v>259</v>
      </c>
      <c r="D25" s="18" t="s">
        <v>340</v>
      </c>
      <c r="E25"/>
      <c r="F25"/>
      <c r="G25" s="10"/>
    </row>
    <row r="26" spans="1:7" ht="52" x14ac:dyDescent="0.5">
      <c r="A26" s="13"/>
      <c r="B26" s="13"/>
      <c r="C26" s="12" t="s">
        <v>260</v>
      </c>
      <c r="D26" s="18" t="s">
        <v>341</v>
      </c>
      <c r="E26"/>
      <c r="F26"/>
      <c r="G26" s="10"/>
    </row>
    <row r="27" spans="1:7" ht="39" x14ac:dyDescent="0.5">
      <c r="A27" s="13"/>
      <c r="B27" s="13"/>
      <c r="C27" s="12" t="s">
        <v>261</v>
      </c>
      <c r="D27" s="18" t="s">
        <v>342</v>
      </c>
      <c r="E27"/>
      <c r="F27"/>
      <c r="G27" s="10"/>
    </row>
    <row r="28" spans="1:7" ht="39" x14ac:dyDescent="0.5">
      <c r="A28" s="13"/>
      <c r="B28" s="13"/>
      <c r="C28" s="12" t="s">
        <v>262</v>
      </c>
      <c r="D28" s="18" t="s">
        <v>343</v>
      </c>
      <c r="E28"/>
      <c r="F28"/>
      <c r="G28" s="10"/>
    </row>
    <row r="29" spans="1:7" ht="26" x14ac:dyDescent="0.5">
      <c r="A29" s="13"/>
      <c r="B29" s="13"/>
      <c r="C29" s="12" t="s">
        <v>263</v>
      </c>
      <c r="D29" s="18" t="s">
        <v>344</v>
      </c>
      <c r="E29"/>
      <c r="F29"/>
      <c r="G29" s="10"/>
    </row>
    <row r="30" spans="1:7" ht="26" x14ac:dyDescent="0.5">
      <c r="A30" s="13"/>
      <c r="B30" s="13"/>
      <c r="C30" s="12" t="s">
        <v>264</v>
      </c>
      <c r="D30" s="18" t="s">
        <v>345</v>
      </c>
      <c r="E30"/>
      <c r="F30"/>
      <c r="G30" s="10"/>
    </row>
    <row r="31" spans="1:7" ht="26" x14ac:dyDescent="0.5">
      <c r="A31" s="13"/>
      <c r="B31" s="13"/>
      <c r="C31" s="12" t="s">
        <v>265</v>
      </c>
      <c r="D31" s="18" t="s">
        <v>346</v>
      </c>
      <c r="E31"/>
      <c r="F31"/>
      <c r="G31" s="10"/>
    </row>
    <row r="32" spans="1:7" ht="52" x14ac:dyDescent="0.5">
      <c r="A32" s="12" t="s">
        <v>404</v>
      </c>
      <c r="B32" s="12" t="s">
        <v>27</v>
      </c>
      <c r="C32" s="12" t="s">
        <v>266</v>
      </c>
      <c r="D32" s="18" t="s">
        <v>347</v>
      </c>
      <c r="E32"/>
      <c r="F32"/>
      <c r="G32" s="10"/>
    </row>
    <row r="33" spans="1:7" ht="52" x14ac:dyDescent="0.5">
      <c r="A33" s="13"/>
      <c r="B33" s="13"/>
      <c r="C33" s="12" t="s">
        <v>267</v>
      </c>
      <c r="D33" s="18" t="s">
        <v>348</v>
      </c>
      <c r="E33"/>
      <c r="F33"/>
      <c r="G33" s="10"/>
    </row>
    <row r="34" spans="1:7" ht="39" x14ac:dyDescent="0.5">
      <c r="A34" s="13"/>
      <c r="B34" s="13"/>
      <c r="C34" s="12" t="s">
        <v>268</v>
      </c>
      <c r="D34" s="18" t="s">
        <v>349</v>
      </c>
      <c r="E34"/>
      <c r="F34"/>
      <c r="G34" s="10"/>
    </row>
    <row r="35" spans="1:7" ht="39" x14ac:dyDescent="0.5">
      <c r="A35" s="13"/>
      <c r="B35" s="13"/>
      <c r="C35" s="12" t="s">
        <v>269</v>
      </c>
      <c r="D35" s="18" t="s">
        <v>350</v>
      </c>
      <c r="E35"/>
      <c r="F35"/>
      <c r="G35" s="10"/>
    </row>
    <row r="36" spans="1:7" ht="26" x14ac:dyDescent="0.5">
      <c r="A36" s="13"/>
      <c r="B36" s="13"/>
      <c r="C36" s="12" t="s">
        <v>270</v>
      </c>
      <c r="D36" s="18" t="s">
        <v>351</v>
      </c>
      <c r="E36"/>
      <c r="F36"/>
      <c r="G36" s="10"/>
    </row>
    <row r="37" spans="1:7" ht="26" x14ac:dyDescent="0.5">
      <c r="A37" s="13"/>
      <c r="B37" s="13"/>
      <c r="C37" s="12" t="s">
        <v>271</v>
      </c>
      <c r="D37" s="18" t="s">
        <v>352</v>
      </c>
      <c r="E37"/>
      <c r="F37"/>
      <c r="G37" s="10"/>
    </row>
    <row r="38" spans="1:7" ht="39" x14ac:dyDescent="0.5">
      <c r="A38" s="12" t="s">
        <v>30</v>
      </c>
      <c r="B38" s="12" t="s">
        <v>31</v>
      </c>
      <c r="C38" s="12" t="s">
        <v>272</v>
      </c>
      <c r="D38" s="18" t="s">
        <v>353</v>
      </c>
      <c r="E38"/>
      <c r="F38"/>
      <c r="G38" s="10"/>
    </row>
    <row r="39" spans="1:7" ht="26" x14ac:dyDescent="0.5">
      <c r="A39" s="13"/>
      <c r="B39" s="13"/>
      <c r="C39" s="12" t="s">
        <v>273</v>
      </c>
      <c r="D39" s="18" t="s">
        <v>354</v>
      </c>
      <c r="E39"/>
      <c r="F39"/>
      <c r="G39" s="10"/>
    </row>
    <row r="40" spans="1:7" ht="52" x14ac:dyDescent="0.5">
      <c r="A40" s="13"/>
      <c r="B40" s="13"/>
      <c r="C40" s="12" t="s">
        <v>274</v>
      </c>
      <c r="D40" s="18" t="s">
        <v>355</v>
      </c>
      <c r="E40"/>
      <c r="F40"/>
      <c r="G40" s="10"/>
    </row>
    <row r="41" spans="1:7" ht="26" x14ac:dyDescent="0.5">
      <c r="A41" s="13"/>
      <c r="B41" s="13"/>
      <c r="C41" s="12" t="s">
        <v>275</v>
      </c>
      <c r="D41" s="18" t="s">
        <v>356</v>
      </c>
      <c r="E41"/>
      <c r="F41"/>
      <c r="G41" s="10"/>
    </row>
    <row r="42" spans="1:7" ht="52" x14ac:dyDescent="0.5">
      <c r="A42" s="13"/>
      <c r="B42" s="13"/>
      <c r="C42" s="12" t="s">
        <v>276</v>
      </c>
      <c r="D42" s="18" t="s">
        <v>357</v>
      </c>
      <c r="E42"/>
      <c r="F42"/>
      <c r="G42" s="10"/>
    </row>
    <row r="43" spans="1:7" ht="26" x14ac:dyDescent="0.5">
      <c r="A43" s="13"/>
      <c r="B43" s="13"/>
      <c r="C43" s="12" t="s">
        <v>277</v>
      </c>
      <c r="D43" s="18" t="s">
        <v>358</v>
      </c>
      <c r="E43"/>
      <c r="F43"/>
      <c r="G43" s="10"/>
    </row>
    <row r="44" spans="1:7" ht="26" x14ac:dyDescent="0.5">
      <c r="A44" s="13"/>
      <c r="B44" s="13"/>
      <c r="C44" s="12" t="s">
        <v>278</v>
      </c>
      <c r="D44" s="18" t="s">
        <v>359</v>
      </c>
      <c r="E44"/>
      <c r="F44"/>
      <c r="G44" s="10"/>
    </row>
    <row r="45" spans="1:7" ht="26" x14ac:dyDescent="0.5">
      <c r="A45" s="13"/>
      <c r="B45" s="13"/>
      <c r="C45" s="12" t="s">
        <v>279</v>
      </c>
      <c r="D45" s="18" t="s">
        <v>360</v>
      </c>
      <c r="E45"/>
      <c r="F45"/>
      <c r="G45" s="10"/>
    </row>
    <row r="46" spans="1:7" ht="26" x14ac:dyDescent="0.5">
      <c r="A46" s="13"/>
      <c r="B46" s="13"/>
      <c r="C46" s="12" t="s">
        <v>280</v>
      </c>
      <c r="D46" s="18" t="s">
        <v>361</v>
      </c>
      <c r="E46"/>
      <c r="F46"/>
      <c r="G46" s="10"/>
    </row>
    <row r="47" spans="1:7" ht="52" x14ac:dyDescent="0.5">
      <c r="A47" s="12" t="s">
        <v>33</v>
      </c>
      <c r="B47" s="12" t="s">
        <v>34</v>
      </c>
      <c r="C47" s="12" t="s">
        <v>281</v>
      </c>
      <c r="D47" s="18" t="s">
        <v>362</v>
      </c>
      <c r="E47"/>
      <c r="F47"/>
      <c r="G47" s="10"/>
    </row>
    <row r="48" spans="1:7" ht="39" x14ac:dyDescent="0.5">
      <c r="A48" s="13"/>
      <c r="B48" s="13"/>
      <c r="C48" s="12" t="s">
        <v>282</v>
      </c>
      <c r="D48" s="18" t="s">
        <v>363</v>
      </c>
      <c r="E48"/>
      <c r="F48"/>
      <c r="G48" s="10"/>
    </row>
    <row r="49" spans="1:7" ht="39" x14ac:dyDescent="0.5">
      <c r="A49" s="13"/>
      <c r="B49" s="13"/>
      <c r="C49" s="12" t="s">
        <v>283</v>
      </c>
      <c r="D49" s="18" t="s">
        <v>364</v>
      </c>
      <c r="E49"/>
      <c r="F49"/>
      <c r="G49" s="10"/>
    </row>
    <row r="50" spans="1:7" ht="39" x14ac:dyDescent="0.5">
      <c r="A50" s="13"/>
      <c r="B50" s="13"/>
      <c r="C50" s="12" t="s">
        <v>284</v>
      </c>
      <c r="D50" s="18" t="s">
        <v>365</v>
      </c>
      <c r="E50"/>
      <c r="F50"/>
      <c r="G50" s="10"/>
    </row>
    <row r="51" spans="1:7" ht="26" x14ac:dyDescent="0.5">
      <c r="A51" s="13"/>
      <c r="B51" s="13"/>
      <c r="C51" s="12" t="s">
        <v>285</v>
      </c>
      <c r="D51" s="18" t="s">
        <v>366</v>
      </c>
      <c r="E51"/>
      <c r="F51"/>
      <c r="G51" s="10"/>
    </row>
    <row r="52" spans="1:7" ht="26" x14ac:dyDescent="0.5">
      <c r="A52" s="13"/>
      <c r="B52" s="13"/>
      <c r="C52" s="12" t="s">
        <v>286</v>
      </c>
      <c r="D52" s="18" t="s">
        <v>367</v>
      </c>
      <c r="E52"/>
      <c r="F52"/>
      <c r="G52" s="10"/>
    </row>
    <row r="53" spans="1:7" ht="14.35" x14ac:dyDescent="0.5">
      <c r="A53" s="13"/>
      <c r="B53" s="13"/>
      <c r="C53" s="12" t="s">
        <v>287</v>
      </c>
      <c r="D53" s="18" t="s">
        <v>368</v>
      </c>
      <c r="E53"/>
      <c r="F53"/>
      <c r="G53" s="10"/>
    </row>
    <row r="54" spans="1:7" ht="78" x14ac:dyDescent="0.5">
      <c r="A54" s="13"/>
      <c r="B54" s="13"/>
      <c r="C54" s="12" t="s">
        <v>614</v>
      </c>
      <c r="D54" s="37" t="s">
        <v>401</v>
      </c>
      <c r="E54"/>
      <c r="F54"/>
      <c r="G54" s="10"/>
    </row>
    <row r="55" spans="1:7" ht="52" x14ac:dyDescent="0.5">
      <c r="A55" s="12" t="s">
        <v>37</v>
      </c>
      <c r="B55" s="12" t="s">
        <v>39</v>
      </c>
      <c r="C55" s="12" t="s">
        <v>288</v>
      </c>
      <c r="D55" s="18" t="s">
        <v>369</v>
      </c>
      <c r="E55"/>
      <c r="F55"/>
      <c r="G55" s="10"/>
    </row>
    <row r="56" spans="1:7" ht="26" x14ac:dyDescent="0.5">
      <c r="A56" s="13"/>
      <c r="B56" s="13"/>
      <c r="C56" s="12" t="s">
        <v>289</v>
      </c>
      <c r="D56" s="18" t="s">
        <v>370</v>
      </c>
      <c r="E56"/>
      <c r="F56"/>
      <c r="G56" s="10"/>
    </row>
    <row r="57" spans="1:7" ht="39" x14ac:dyDescent="0.5">
      <c r="A57" s="13"/>
      <c r="B57" s="13"/>
      <c r="C57" s="12" t="s">
        <v>290</v>
      </c>
      <c r="D57" s="18" t="s">
        <v>371</v>
      </c>
      <c r="E57"/>
      <c r="F57"/>
      <c r="G57" s="10"/>
    </row>
    <row r="58" spans="1:7" ht="39" x14ac:dyDescent="0.5">
      <c r="A58" s="13"/>
      <c r="B58" s="13"/>
      <c r="C58" s="12" t="s">
        <v>291</v>
      </c>
      <c r="D58" s="18" t="s">
        <v>372</v>
      </c>
      <c r="E58"/>
      <c r="F58"/>
      <c r="G58" s="10"/>
    </row>
    <row r="59" spans="1:7" ht="26" x14ac:dyDescent="0.5">
      <c r="A59" s="13"/>
      <c r="B59" s="13"/>
      <c r="C59" s="12" t="s">
        <v>292</v>
      </c>
      <c r="D59" s="18" t="s">
        <v>373</v>
      </c>
      <c r="E59"/>
      <c r="F59"/>
      <c r="G59" s="10"/>
    </row>
    <row r="60" spans="1:7" ht="39" x14ac:dyDescent="0.5">
      <c r="A60" s="13"/>
      <c r="B60" s="13"/>
      <c r="C60" s="12" t="s">
        <v>293</v>
      </c>
      <c r="D60" s="18" t="s">
        <v>374</v>
      </c>
      <c r="E60"/>
      <c r="F60"/>
      <c r="G60" s="10"/>
    </row>
    <row r="61" spans="1:7" ht="26" x14ac:dyDescent="0.5">
      <c r="A61" s="13"/>
      <c r="B61" s="13"/>
      <c r="C61" s="12" t="s">
        <v>294</v>
      </c>
      <c r="D61" s="18" t="s">
        <v>375</v>
      </c>
      <c r="E61"/>
      <c r="F61"/>
      <c r="G61" s="10"/>
    </row>
    <row r="62" spans="1:7" ht="39" x14ac:dyDescent="0.5">
      <c r="A62" s="13"/>
      <c r="B62" s="13"/>
      <c r="C62" s="12" t="s">
        <v>295</v>
      </c>
      <c r="D62" s="18" t="s">
        <v>376</v>
      </c>
      <c r="E62"/>
      <c r="F62"/>
      <c r="G62" s="10"/>
    </row>
    <row r="63" spans="1:7" ht="26" x14ac:dyDescent="0.5">
      <c r="A63" s="13"/>
      <c r="B63" s="13"/>
      <c r="C63" s="12" t="s">
        <v>296</v>
      </c>
      <c r="D63" s="18" t="s">
        <v>377</v>
      </c>
      <c r="E63"/>
      <c r="F63"/>
      <c r="G63" s="10"/>
    </row>
    <row r="64" spans="1:7" ht="26" x14ac:dyDescent="0.5">
      <c r="A64" s="13"/>
      <c r="B64" s="13"/>
      <c r="C64" s="12" t="s">
        <v>297</v>
      </c>
      <c r="D64" s="18" t="s">
        <v>378</v>
      </c>
      <c r="E64"/>
      <c r="F64"/>
      <c r="G64" s="10"/>
    </row>
    <row r="65" spans="1:7" ht="39" x14ac:dyDescent="0.5">
      <c r="A65" s="12" t="s">
        <v>43</v>
      </c>
      <c r="B65" s="12" t="s">
        <v>44</v>
      </c>
      <c r="C65" s="12" t="s">
        <v>298</v>
      </c>
      <c r="D65" s="18" t="s">
        <v>379</v>
      </c>
      <c r="E65"/>
      <c r="F65"/>
      <c r="G65" s="10"/>
    </row>
    <row r="66" spans="1:7" ht="52" x14ac:dyDescent="0.5">
      <c r="A66" s="13"/>
      <c r="B66" s="13"/>
      <c r="C66" s="12" t="s">
        <v>299</v>
      </c>
      <c r="D66" s="18" t="s">
        <v>381</v>
      </c>
      <c r="E66"/>
      <c r="F66"/>
      <c r="G66" s="10"/>
    </row>
    <row r="67" spans="1:7" ht="39" x14ac:dyDescent="0.5">
      <c r="A67" s="13"/>
      <c r="B67" s="13"/>
      <c r="C67" s="12" t="s">
        <v>300</v>
      </c>
      <c r="D67" s="18" t="s">
        <v>382</v>
      </c>
      <c r="E67"/>
      <c r="F67"/>
      <c r="G67" s="10"/>
    </row>
    <row r="68" spans="1:7" ht="26" x14ac:dyDescent="0.5">
      <c r="A68" s="13"/>
      <c r="B68" s="13"/>
      <c r="C68" s="12" t="s">
        <v>301</v>
      </c>
      <c r="D68" s="18" t="s">
        <v>383</v>
      </c>
      <c r="E68"/>
      <c r="F68"/>
      <c r="G68" s="10"/>
    </row>
    <row r="69" spans="1:7" ht="26" x14ac:dyDescent="0.5">
      <c r="A69" s="13"/>
      <c r="B69" s="13"/>
      <c r="C69" s="12" t="s">
        <v>302</v>
      </c>
      <c r="D69" s="18" t="s">
        <v>384</v>
      </c>
      <c r="E69"/>
      <c r="F69"/>
      <c r="G69" s="10"/>
    </row>
    <row r="70" spans="1:7" ht="26" x14ac:dyDescent="0.5">
      <c r="A70" s="13"/>
      <c r="B70" s="13"/>
      <c r="C70" s="12" t="s">
        <v>303</v>
      </c>
      <c r="D70" s="18" t="s">
        <v>385</v>
      </c>
      <c r="E70"/>
      <c r="F70"/>
      <c r="G70" s="10"/>
    </row>
    <row r="71" spans="1:7" ht="39" x14ac:dyDescent="0.5">
      <c r="A71" s="13"/>
      <c r="B71" s="13"/>
      <c r="C71" s="12" t="s">
        <v>304</v>
      </c>
      <c r="D71" s="18" t="s">
        <v>386</v>
      </c>
      <c r="E71"/>
      <c r="F71"/>
      <c r="G71" s="10"/>
    </row>
    <row r="72" spans="1:7" ht="26" x14ac:dyDescent="0.5">
      <c r="A72" s="13"/>
      <c r="B72" s="13"/>
      <c r="C72" s="12" t="s">
        <v>305</v>
      </c>
      <c r="D72" s="18" t="s">
        <v>387</v>
      </c>
      <c r="E72"/>
      <c r="F72"/>
      <c r="G72" s="10"/>
    </row>
    <row r="73" spans="1:7" ht="26" x14ac:dyDescent="0.5">
      <c r="A73" s="13"/>
      <c r="B73" s="13"/>
      <c r="C73" s="12" t="s">
        <v>306</v>
      </c>
      <c r="D73" s="18" t="s">
        <v>388</v>
      </c>
      <c r="E73"/>
      <c r="F73"/>
      <c r="G73" s="10"/>
    </row>
    <row r="74" spans="1:7" ht="39" x14ac:dyDescent="0.5">
      <c r="A74" s="13"/>
      <c r="B74" s="13"/>
      <c r="C74" s="12" t="s">
        <v>307</v>
      </c>
      <c r="D74" s="18" t="s">
        <v>389</v>
      </c>
      <c r="E74"/>
      <c r="F74"/>
      <c r="G74" s="10"/>
    </row>
    <row r="75" spans="1:7" ht="26" x14ac:dyDescent="0.5">
      <c r="A75" s="13"/>
      <c r="B75" s="13"/>
      <c r="C75" s="12" t="s">
        <v>308</v>
      </c>
      <c r="D75" s="18" t="s">
        <v>390</v>
      </c>
      <c r="E75"/>
      <c r="F75"/>
      <c r="G75" s="10"/>
    </row>
    <row r="76" spans="1:7" ht="39" x14ac:dyDescent="0.5">
      <c r="A76" s="13"/>
      <c r="B76" s="13"/>
      <c r="C76" s="12" t="s">
        <v>619</v>
      </c>
      <c r="D76" s="37" t="s">
        <v>380</v>
      </c>
      <c r="E76"/>
      <c r="F76"/>
      <c r="G76" s="10"/>
    </row>
    <row r="77" spans="1:7" ht="39" x14ac:dyDescent="0.5">
      <c r="A77" s="12" t="s">
        <v>60</v>
      </c>
      <c r="B77" s="12" t="s">
        <v>61</v>
      </c>
      <c r="C77" s="12" t="s">
        <v>309</v>
      </c>
      <c r="D77" s="18" t="s">
        <v>391</v>
      </c>
      <c r="E77"/>
      <c r="F77"/>
      <c r="G77" s="10"/>
    </row>
    <row r="78" spans="1:7" ht="26" x14ac:dyDescent="0.5">
      <c r="A78" s="13"/>
      <c r="B78" s="13"/>
      <c r="C78" s="12" t="s">
        <v>310</v>
      </c>
      <c r="D78" s="18" t="s">
        <v>392</v>
      </c>
      <c r="E78"/>
      <c r="F78"/>
      <c r="G78" s="10"/>
    </row>
    <row r="79" spans="1:7" ht="52" x14ac:dyDescent="0.5">
      <c r="A79" s="13"/>
      <c r="B79" s="13"/>
      <c r="C79" s="12" t="s">
        <v>311</v>
      </c>
      <c r="D79" s="18" t="s">
        <v>393</v>
      </c>
      <c r="E79"/>
      <c r="F79"/>
      <c r="G79" s="10"/>
    </row>
    <row r="80" spans="1:7" ht="39" x14ac:dyDescent="0.5">
      <c r="A80" s="13"/>
      <c r="B80" s="13"/>
      <c r="C80" s="12" t="s">
        <v>312</v>
      </c>
      <c r="D80" s="18" t="s">
        <v>394</v>
      </c>
      <c r="E80"/>
      <c r="F80"/>
      <c r="G80" s="10"/>
    </row>
    <row r="81" spans="1:7" ht="39" x14ac:dyDescent="0.5">
      <c r="A81" s="13"/>
      <c r="B81" s="13"/>
      <c r="C81" s="12" t="s">
        <v>313</v>
      </c>
      <c r="D81" s="18" t="s">
        <v>395</v>
      </c>
      <c r="E81"/>
      <c r="F81"/>
      <c r="G81" s="10"/>
    </row>
    <row r="82" spans="1:7" ht="39" x14ac:dyDescent="0.5">
      <c r="A82" s="13"/>
      <c r="B82" s="13"/>
      <c r="C82" s="12" t="s">
        <v>314</v>
      </c>
      <c r="D82" s="18" t="s">
        <v>396</v>
      </c>
      <c r="E82"/>
      <c r="F82"/>
      <c r="G82" s="10"/>
    </row>
    <row r="83" spans="1:7" ht="52" x14ac:dyDescent="0.5">
      <c r="A83" s="13"/>
      <c r="B83" s="13"/>
      <c r="C83" s="12" t="s">
        <v>315</v>
      </c>
      <c r="D83" s="18" t="s">
        <v>397</v>
      </c>
      <c r="E83"/>
      <c r="F83"/>
      <c r="G83" s="10"/>
    </row>
    <row r="84" spans="1:7" ht="39" x14ac:dyDescent="0.5">
      <c r="A84" s="13"/>
      <c r="B84" s="13"/>
      <c r="C84" s="12" t="s">
        <v>316</v>
      </c>
      <c r="D84" s="18" t="s">
        <v>398</v>
      </c>
      <c r="E84"/>
      <c r="F84"/>
      <c r="G84" s="10"/>
    </row>
    <row r="85" spans="1:7" ht="52" x14ac:dyDescent="0.5">
      <c r="A85" s="13"/>
      <c r="B85" s="13"/>
      <c r="C85" s="12" t="s">
        <v>317</v>
      </c>
      <c r="D85" s="18" t="s">
        <v>399</v>
      </c>
      <c r="E85"/>
      <c r="F85"/>
      <c r="G85" s="10"/>
    </row>
    <row r="86" spans="1:7" ht="39" x14ac:dyDescent="0.5">
      <c r="A86" s="14"/>
      <c r="B86" s="14"/>
      <c r="C86" s="15" t="s">
        <v>318</v>
      </c>
      <c r="D86" s="19" t="s">
        <v>400</v>
      </c>
      <c r="E86"/>
      <c r="F86"/>
      <c r="G86" s="10"/>
    </row>
    <row r="87" spans="1:7" x14ac:dyDescent="0.45">
      <c r="A87" s="10"/>
      <c r="B87" s="10"/>
      <c r="C87" s="10"/>
      <c r="D87" s="11"/>
      <c r="E87" s="11"/>
      <c r="F87" s="10"/>
    </row>
    <row r="88" spans="1:7" hidden="1" x14ac:dyDescent="0.45">
      <c r="A88" s="10"/>
      <c r="B88" s="10"/>
      <c r="C88" s="10"/>
      <c r="D88" s="11"/>
      <c r="E88" s="11"/>
      <c r="F88" s="10"/>
    </row>
    <row r="89" spans="1:7" hidden="1" x14ac:dyDescent="0.45">
      <c r="A89" s="10"/>
      <c r="B89" s="10"/>
      <c r="C89" s="10"/>
      <c r="D89" s="11"/>
      <c r="E89" s="11"/>
      <c r="F89" s="10"/>
    </row>
    <row r="90" spans="1:7" hidden="1" x14ac:dyDescent="0.45">
      <c r="A90" s="10"/>
      <c r="B90" s="10"/>
      <c r="C90" s="10"/>
      <c r="D90" s="11"/>
      <c r="E90" s="11"/>
      <c r="F90" s="10"/>
    </row>
    <row r="91" spans="1:7" hidden="1" x14ac:dyDescent="0.45">
      <c r="A91" s="10"/>
      <c r="B91" s="10"/>
      <c r="C91" s="10"/>
      <c r="D91" s="11"/>
      <c r="E91" s="11"/>
      <c r="F91" s="10"/>
    </row>
    <row r="92" spans="1:7" hidden="1" x14ac:dyDescent="0.45">
      <c r="A92" s="10"/>
      <c r="B92" s="10"/>
      <c r="C92" s="10"/>
      <c r="D92" s="11"/>
      <c r="E92" s="11"/>
      <c r="F92" s="10"/>
    </row>
    <row r="93" spans="1:7" hidden="1" x14ac:dyDescent="0.45">
      <c r="A93" s="10"/>
      <c r="B93" s="10"/>
      <c r="C93" s="10"/>
      <c r="D93" s="11"/>
      <c r="E93" s="11"/>
      <c r="F93" s="10"/>
    </row>
    <row r="94" spans="1:7" hidden="1" x14ac:dyDescent="0.45">
      <c r="A94" s="10"/>
      <c r="B94" s="10"/>
      <c r="C94" s="10"/>
      <c r="D94" s="11"/>
      <c r="E94" s="11"/>
      <c r="F94" s="10"/>
    </row>
    <row r="95" spans="1:7" hidden="1" x14ac:dyDescent="0.45">
      <c r="A95" s="10"/>
      <c r="B95" s="10"/>
      <c r="C95" s="10"/>
      <c r="D95" s="11"/>
      <c r="E95" s="11"/>
      <c r="F95" s="10"/>
    </row>
    <row r="96" spans="1:7" hidden="1" x14ac:dyDescent="0.45">
      <c r="A96" s="10"/>
      <c r="B96" s="10"/>
      <c r="C96" s="10"/>
      <c r="D96" s="11"/>
      <c r="E96" s="11"/>
      <c r="F96" s="10"/>
    </row>
    <row r="97" spans="1:6" hidden="1" x14ac:dyDescent="0.45">
      <c r="A97" s="10"/>
      <c r="B97" s="10"/>
      <c r="C97" s="10"/>
      <c r="D97" s="11"/>
      <c r="E97" s="11"/>
      <c r="F97" s="10"/>
    </row>
    <row r="98" spans="1:6" hidden="1" x14ac:dyDescent="0.45">
      <c r="A98" s="10"/>
      <c r="B98" s="10"/>
      <c r="C98" s="10"/>
      <c r="D98" s="11"/>
      <c r="E98" s="11"/>
      <c r="F98" s="10"/>
    </row>
    <row r="99" spans="1:6" hidden="1" x14ac:dyDescent="0.45">
      <c r="A99" s="10"/>
      <c r="B99" s="10"/>
      <c r="C99" s="10"/>
      <c r="D99" s="11"/>
      <c r="E99" s="11"/>
      <c r="F99" s="10"/>
    </row>
    <row r="100" spans="1:6" hidden="1" x14ac:dyDescent="0.45">
      <c r="A100" s="10"/>
      <c r="B100" s="10"/>
      <c r="C100" s="10"/>
      <c r="D100" s="11"/>
      <c r="E100" s="11"/>
      <c r="F100" s="10"/>
    </row>
    <row r="101" spans="1:6" hidden="1" x14ac:dyDescent="0.45">
      <c r="A101" s="10"/>
      <c r="B101" s="10"/>
      <c r="C101" s="10"/>
      <c r="D101" s="11"/>
      <c r="E101" s="11"/>
      <c r="F101" s="10"/>
    </row>
    <row r="102" spans="1:6" hidden="1" x14ac:dyDescent="0.45">
      <c r="A102" s="10"/>
      <c r="B102" s="10"/>
      <c r="C102" s="10"/>
      <c r="D102" s="11"/>
      <c r="E102" s="11"/>
      <c r="F102" s="10"/>
    </row>
    <row r="103" spans="1:6" hidden="1" x14ac:dyDescent="0.45">
      <c r="A103" s="10"/>
      <c r="B103" s="10"/>
      <c r="C103" s="10"/>
      <c r="D103" s="11"/>
      <c r="E103" s="11"/>
      <c r="F103" s="10"/>
    </row>
    <row r="104" spans="1:6" hidden="1" x14ac:dyDescent="0.45">
      <c r="A104" s="10"/>
      <c r="B104" s="10"/>
      <c r="C104" s="10"/>
      <c r="D104" s="11"/>
      <c r="E104" s="11"/>
      <c r="F104" s="10"/>
    </row>
    <row r="105" spans="1:6" hidden="1" x14ac:dyDescent="0.45">
      <c r="A105" s="10"/>
      <c r="B105" s="10"/>
      <c r="C105" s="10"/>
      <c r="D105" s="11"/>
      <c r="E105" s="11"/>
      <c r="F105" s="10"/>
    </row>
    <row r="106" spans="1:6" hidden="1" x14ac:dyDescent="0.45">
      <c r="A106" s="10"/>
      <c r="B106" s="10"/>
      <c r="C106" s="10"/>
      <c r="D106" s="11"/>
      <c r="E106" s="11"/>
      <c r="F106" s="10"/>
    </row>
    <row r="107" spans="1:6" hidden="1" x14ac:dyDescent="0.45">
      <c r="A107" s="10"/>
      <c r="B107" s="10"/>
      <c r="C107" s="10"/>
      <c r="D107" s="11"/>
      <c r="E107" s="11"/>
      <c r="F107" s="10"/>
    </row>
    <row r="108" spans="1:6" hidden="1" x14ac:dyDescent="0.45">
      <c r="A108" s="10"/>
      <c r="B108" s="10"/>
      <c r="C108" s="10"/>
      <c r="D108" s="11"/>
      <c r="E108" s="11"/>
      <c r="F108" s="10"/>
    </row>
    <row r="109" spans="1:6" hidden="1" x14ac:dyDescent="0.45">
      <c r="A109" s="10"/>
      <c r="B109" s="10"/>
      <c r="C109" s="10"/>
      <c r="D109" s="11"/>
      <c r="E109" s="11"/>
      <c r="F109" s="10"/>
    </row>
    <row r="110" spans="1:6" hidden="1" x14ac:dyDescent="0.45">
      <c r="A110" s="10"/>
      <c r="B110" s="10"/>
      <c r="C110" s="10"/>
      <c r="D110" s="11"/>
      <c r="E110" s="11"/>
      <c r="F110" s="10"/>
    </row>
    <row r="111" spans="1:6" hidden="1" x14ac:dyDescent="0.45">
      <c r="A111" s="10"/>
      <c r="B111" s="10"/>
      <c r="C111" s="10"/>
      <c r="D111" s="11"/>
      <c r="E111" s="11"/>
      <c r="F111" s="10"/>
    </row>
    <row r="112" spans="1:6" hidden="1" x14ac:dyDescent="0.45">
      <c r="A112" s="10"/>
      <c r="B112" s="10"/>
      <c r="C112" s="10"/>
      <c r="D112" s="11"/>
      <c r="E112" s="11"/>
      <c r="F112" s="10"/>
    </row>
    <row r="113" spans="1:6" hidden="1" x14ac:dyDescent="0.45">
      <c r="A113" s="10"/>
      <c r="B113" s="10"/>
      <c r="C113" s="10"/>
      <c r="D113" s="11"/>
      <c r="E113" s="11"/>
      <c r="F113" s="10"/>
    </row>
    <row r="114" spans="1:6" hidden="1" x14ac:dyDescent="0.45">
      <c r="A114" s="10"/>
      <c r="B114" s="10"/>
      <c r="C114" s="10"/>
      <c r="D114" s="11"/>
      <c r="E114" s="11"/>
      <c r="F114" s="10"/>
    </row>
    <row r="115" spans="1:6" hidden="1" x14ac:dyDescent="0.45">
      <c r="A115" s="10"/>
      <c r="B115" s="10"/>
      <c r="C115" s="10"/>
      <c r="D115" s="11"/>
      <c r="E115" s="11"/>
      <c r="F115" s="10"/>
    </row>
    <row r="116" spans="1:6" hidden="1" x14ac:dyDescent="0.45">
      <c r="A116" s="10"/>
      <c r="B116" s="10"/>
      <c r="C116" s="10"/>
      <c r="D116" s="11"/>
      <c r="E116" s="11"/>
      <c r="F116" s="10"/>
    </row>
    <row r="117" spans="1:6" hidden="1" x14ac:dyDescent="0.45">
      <c r="A117" s="10"/>
      <c r="B117" s="10"/>
      <c r="C117" s="10"/>
      <c r="D117" s="11"/>
      <c r="E117" s="11"/>
      <c r="F117" s="10"/>
    </row>
    <row r="118" spans="1:6" hidden="1" x14ac:dyDescent="0.45">
      <c r="A118" s="10"/>
      <c r="B118" s="10"/>
      <c r="C118" s="10"/>
      <c r="D118" s="11"/>
      <c r="E118" s="11"/>
      <c r="F118" s="10"/>
    </row>
    <row r="119" spans="1:6" hidden="1" x14ac:dyDescent="0.45">
      <c r="A119" s="10"/>
      <c r="B119" s="10"/>
      <c r="C119" s="10"/>
      <c r="D119" s="11"/>
      <c r="E119" s="11"/>
      <c r="F119" s="10"/>
    </row>
    <row r="120" spans="1:6" hidden="1" x14ac:dyDescent="0.45">
      <c r="A120" s="10"/>
      <c r="B120" s="10"/>
      <c r="C120" s="10"/>
      <c r="D120" s="11"/>
      <c r="E120" s="11"/>
      <c r="F120" s="10"/>
    </row>
    <row r="121" spans="1:6" hidden="1" x14ac:dyDescent="0.45">
      <c r="A121" s="10"/>
      <c r="B121" s="10"/>
      <c r="C121" s="10"/>
      <c r="D121" s="11"/>
      <c r="E121" s="11"/>
      <c r="F121" s="10"/>
    </row>
    <row r="122" spans="1:6" hidden="1" x14ac:dyDescent="0.45">
      <c r="A122" s="10"/>
      <c r="B122" s="10"/>
      <c r="C122" s="10"/>
      <c r="D122" s="11"/>
      <c r="E122" s="11"/>
      <c r="F122" s="10"/>
    </row>
    <row r="123" spans="1:6" hidden="1" x14ac:dyDescent="0.45">
      <c r="A123" s="10"/>
      <c r="B123" s="10"/>
      <c r="C123" s="10"/>
      <c r="D123" s="11"/>
      <c r="E123" s="11"/>
      <c r="F123" s="10"/>
    </row>
    <row r="124" spans="1:6" hidden="1" x14ac:dyDescent="0.45">
      <c r="A124" s="10"/>
      <c r="B124" s="10"/>
      <c r="C124" s="10"/>
      <c r="D124" s="11"/>
      <c r="E124" s="11"/>
      <c r="F124" s="10"/>
    </row>
    <row r="125" spans="1:6" hidden="1" x14ac:dyDescent="0.45">
      <c r="A125" s="10"/>
      <c r="B125" s="10"/>
      <c r="C125" s="10"/>
      <c r="D125" s="11"/>
      <c r="E125" s="11"/>
      <c r="F125" s="10"/>
    </row>
    <row r="126" spans="1:6" hidden="1" x14ac:dyDescent="0.45">
      <c r="A126" s="10"/>
      <c r="B126" s="10"/>
      <c r="C126" s="10"/>
      <c r="D126" s="11"/>
      <c r="E126" s="11"/>
      <c r="F126" s="10"/>
    </row>
    <row r="127" spans="1:6" hidden="1" x14ac:dyDescent="0.45">
      <c r="A127" s="10"/>
      <c r="B127" s="10"/>
      <c r="C127" s="10"/>
      <c r="D127" s="11"/>
      <c r="E127" s="11"/>
      <c r="F127" s="10"/>
    </row>
    <row r="128" spans="1:6" hidden="1" x14ac:dyDescent="0.45">
      <c r="A128" s="10"/>
      <c r="B128" s="10"/>
      <c r="C128" s="10"/>
      <c r="D128" s="11"/>
      <c r="E128" s="11"/>
      <c r="F128" s="10"/>
    </row>
    <row r="129" spans="1:6" hidden="1" x14ac:dyDescent="0.45">
      <c r="A129" s="10"/>
      <c r="B129" s="10"/>
      <c r="C129" s="10"/>
      <c r="D129" s="11"/>
      <c r="E129" s="11"/>
      <c r="F129" s="10"/>
    </row>
    <row r="130" spans="1:6" hidden="1" x14ac:dyDescent="0.45">
      <c r="A130" s="10"/>
      <c r="B130" s="10"/>
      <c r="C130" s="10"/>
      <c r="D130" s="11"/>
      <c r="E130" s="11"/>
      <c r="F130" s="10"/>
    </row>
    <row r="131" spans="1:6" hidden="1" x14ac:dyDescent="0.45">
      <c r="A131" s="10"/>
      <c r="B131" s="10"/>
      <c r="C131" s="10"/>
      <c r="D131" s="11"/>
      <c r="E131" s="11"/>
      <c r="F131" s="10"/>
    </row>
    <row r="132" spans="1:6" hidden="1" x14ac:dyDescent="0.45">
      <c r="A132" s="10"/>
      <c r="B132" s="10"/>
      <c r="C132" s="10"/>
      <c r="D132" s="11"/>
      <c r="E132" s="11"/>
      <c r="F132" s="10"/>
    </row>
    <row r="133" spans="1:6" hidden="1" x14ac:dyDescent="0.45">
      <c r="A133" s="10"/>
      <c r="B133" s="10"/>
      <c r="C133" s="10"/>
      <c r="D133" s="11"/>
      <c r="E133" s="11"/>
      <c r="F133" s="10"/>
    </row>
    <row r="134" spans="1:6" hidden="1" x14ac:dyDescent="0.45">
      <c r="A134" s="10"/>
      <c r="B134" s="10"/>
      <c r="C134" s="10"/>
      <c r="D134" s="11"/>
      <c r="E134" s="11"/>
      <c r="F134" s="10"/>
    </row>
    <row r="135" spans="1:6" hidden="1" x14ac:dyDescent="0.45">
      <c r="A135" s="10"/>
      <c r="B135" s="10"/>
      <c r="C135" s="10"/>
      <c r="D135" s="11"/>
      <c r="E135" s="11"/>
      <c r="F135" s="10"/>
    </row>
    <row r="136" spans="1:6" hidden="1" x14ac:dyDescent="0.45">
      <c r="A136" s="10"/>
      <c r="B136" s="10"/>
      <c r="C136" s="10"/>
      <c r="D136" s="11"/>
      <c r="E136" s="11"/>
      <c r="F136" s="10"/>
    </row>
    <row r="137" spans="1:6" hidden="1" x14ac:dyDescent="0.45">
      <c r="A137" s="10"/>
      <c r="B137" s="10"/>
      <c r="C137" s="10"/>
      <c r="D137" s="11"/>
      <c r="E137" s="11"/>
      <c r="F137" s="10"/>
    </row>
    <row r="138" spans="1:6" hidden="1" x14ac:dyDescent="0.45">
      <c r="A138" s="10"/>
      <c r="B138" s="10"/>
      <c r="C138" s="10"/>
      <c r="D138" s="11"/>
      <c r="E138" s="11"/>
      <c r="F138" s="10"/>
    </row>
    <row r="139" spans="1:6" hidden="1" x14ac:dyDescent="0.45">
      <c r="A139" s="10"/>
      <c r="B139" s="10"/>
      <c r="C139" s="10"/>
      <c r="D139" s="11"/>
      <c r="E139" s="11"/>
      <c r="F139" s="10"/>
    </row>
    <row r="140" spans="1:6" hidden="1" x14ac:dyDescent="0.45">
      <c r="A140" s="10"/>
      <c r="B140" s="10"/>
      <c r="C140" s="10"/>
      <c r="D140" s="11"/>
      <c r="E140" s="11"/>
      <c r="F140" s="10"/>
    </row>
    <row r="141" spans="1:6" hidden="1" x14ac:dyDescent="0.45">
      <c r="A141" s="10"/>
      <c r="B141" s="10"/>
      <c r="C141" s="10"/>
      <c r="D141" s="11"/>
      <c r="E141" s="11"/>
      <c r="F141" s="10"/>
    </row>
    <row r="142" spans="1:6" hidden="1" x14ac:dyDescent="0.45">
      <c r="A142" s="10"/>
      <c r="B142" s="10"/>
      <c r="C142" s="10"/>
      <c r="D142" s="11"/>
      <c r="E142" s="11"/>
      <c r="F142" s="10"/>
    </row>
    <row r="143" spans="1:6" hidden="1" x14ac:dyDescent="0.45">
      <c r="A143" s="10"/>
      <c r="B143" s="10"/>
      <c r="C143" s="10"/>
      <c r="D143" s="11"/>
      <c r="E143" s="11"/>
      <c r="F143" s="10"/>
    </row>
    <row r="144" spans="1:6" hidden="1" x14ac:dyDescent="0.45">
      <c r="A144" s="10"/>
      <c r="B144" s="10"/>
      <c r="C144" s="10"/>
      <c r="D144" s="11"/>
      <c r="E144" s="11"/>
      <c r="F144" s="10"/>
    </row>
    <row r="145" spans="1:6" hidden="1" x14ac:dyDescent="0.45">
      <c r="A145" s="10"/>
      <c r="B145" s="10"/>
      <c r="C145" s="10"/>
      <c r="D145" s="11"/>
      <c r="E145" s="11"/>
      <c r="F145" s="10"/>
    </row>
    <row r="146" spans="1:6" hidden="1" x14ac:dyDescent="0.45">
      <c r="A146" s="10"/>
      <c r="B146" s="10"/>
      <c r="C146" s="10"/>
      <c r="D146" s="11"/>
      <c r="E146" s="11"/>
      <c r="F146" s="10"/>
    </row>
    <row r="147" spans="1:6" hidden="1" x14ac:dyDescent="0.45">
      <c r="A147" s="10"/>
      <c r="B147" s="10"/>
      <c r="C147" s="10"/>
      <c r="D147" s="11"/>
      <c r="E147" s="11"/>
      <c r="F147" s="10"/>
    </row>
    <row r="148" spans="1:6" hidden="1" x14ac:dyDescent="0.45">
      <c r="A148" s="10"/>
      <c r="B148" s="10"/>
      <c r="C148" s="10"/>
      <c r="D148" s="11"/>
      <c r="E148" s="11"/>
      <c r="F148" s="10"/>
    </row>
    <row r="149" spans="1:6" hidden="1" x14ac:dyDescent="0.45">
      <c r="A149" s="10"/>
      <c r="B149" s="10"/>
      <c r="C149" s="10"/>
      <c r="D149" s="11"/>
      <c r="E149" s="11"/>
      <c r="F149" s="10"/>
    </row>
    <row r="150" spans="1:6" hidden="1" x14ac:dyDescent="0.45">
      <c r="A150" s="10"/>
      <c r="B150" s="10"/>
      <c r="C150" s="10"/>
      <c r="D150" s="11"/>
      <c r="E150" s="11"/>
      <c r="F150" s="10"/>
    </row>
    <row r="151" spans="1:6" hidden="1" x14ac:dyDescent="0.45">
      <c r="A151" s="10"/>
      <c r="B151" s="10"/>
      <c r="C151" s="10"/>
      <c r="D151" s="11"/>
      <c r="E151" s="11"/>
      <c r="F151" s="10"/>
    </row>
    <row r="152" spans="1:6" hidden="1" x14ac:dyDescent="0.45">
      <c r="A152" s="10"/>
      <c r="B152" s="10"/>
      <c r="C152" s="10"/>
      <c r="D152" s="11"/>
      <c r="E152" s="11"/>
      <c r="F152" s="10"/>
    </row>
    <row r="153" spans="1:6" hidden="1" x14ac:dyDescent="0.45">
      <c r="A153" s="10"/>
      <c r="B153" s="10"/>
      <c r="C153" s="10"/>
      <c r="D153" s="11"/>
      <c r="E153" s="11"/>
      <c r="F153" s="10"/>
    </row>
    <row r="154" spans="1:6" hidden="1" x14ac:dyDescent="0.45">
      <c r="A154" s="10"/>
      <c r="B154" s="10"/>
      <c r="C154" s="10"/>
      <c r="D154" s="11"/>
      <c r="E154" s="11"/>
      <c r="F154" s="10"/>
    </row>
    <row r="155" spans="1:6" hidden="1" x14ac:dyDescent="0.45">
      <c r="A155" s="10"/>
      <c r="B155" s="10"/>
      <c r="C155" s="10"/>
      <c r="D155" s="11"/>
      <c r="E155" s="11"/>
      <c r="F155" s="10"/>
    </row>
    <row r="156" spans="1:6" hidden="1" x14ac:dyDescent="0.45">
      <c r="A156" s="10"/>
      <c r="B156" s="10"/>
      <c r="C156" s="10"/>
      <c r="D156" s="11"/>
      <c r="E156" s="11"/>
      <c r="F156" s="10"/>
    </row>
    <row r="157" spans="1:6" hidden="1" x14ac:dyDescent="0.45">
      <c r="A157" s="10"/>
      <c r="B157" s="10"/>
      <c r="C157" s="10"/>
      <c r="D157" s="11"/>
      <c r="E157" s="11"/>
      <c r="F157" s="10"/>
    </row>
    <row r="158" spans="1:6" hidden="1" x14ac:dyDescent="0.45">
      <c r="A158" s="10"/>
      <c r="B158" s="10"/>
      <c r="C158" s="10"/>
      <c r="D158" s="11"/>
      <c r="E158" s="11"/>
      <c r="F158" s="10"/>
    </row>
    <row r="159" spans="1:6" hidden="1" x14ac:dyDescent="0.45">
      <c r="A159" s="10"/>
      <c r="B159" s="10"/>
      <c r="C159" s="10"/>
      <c r="D159" s="11"/>
      <c r="E159" s="11"/>
      <c r="F159" s="10"/>
    </row>
    <row r="160" spans="1:6" hidden="1" x14ac:dyDescent="0.45">
      <c r="A160" s="10"/>
      <c r="B160" s="10"/>
      <c r="C160" s="10"/>
      <c r="D160" s="11"/>
      <c r="E160" s="11"/>
      <c r="F160" s="10"/>
    </row>
    <row r="161" spans="1:6" hidden="1" x14ac:dyDescent="0.45">
      <c r="A161" s="10"/>
      <c r="B161" s="10"/>
      <c r="C161" s="10"/>
      <c r="D161" s="11"/>
      <c r="E161" s="11"/>
      <c r="F161" s="10"/>
    </row>
    <row r="162" spans="1:6" hidden="1" x14ac:dyDescent="0.45">
      <c r="A162" s="10"/>
      <c r="B162" s="10"/>
      <c r="C162" s="10"/>
      <c r="D162" s="11"/>
      <c r="E162" s="11"/>
      <c r="F162" s="10"/>
    </row>
    <row r="163" spans="1:6" hidden="1" x14ac:dyDescent="0.45">
      <c r="A163" s="10"/>
      <c r="B163" s="10"/>
      <c r="C163" s="10"/>
      <c r="D163" s="11"/>
      <c r="E163" s="11"/>
      <c r="F163" s="10"/>
    </row>
    <row r="164" spans="1:6" hidden="1" x14ac:dyDescent="0.45">
      <c r="A164" s="10"/>
      <c r="B164" s="10"/>
      <c r="C164" s="10"/>
      <c r="D164" s="11"/>
      <c r="E164" s="11"/>
      <c r="F164" s="10"/>
    </row>
    <row r="165" spans="1:6" hidden="1" x14ac:dyDescent="0.45">
      <c r="A165" s="10"/>
      <c r="B165" s="10"/>
      <c r="C165" s="10"/>
      <c r="D165" s="11"/>
      <c r="E165" s="11"/>
      <c r="F165" s="10"/>
    </row>
    <row r="166" spans="1:6" hidden="1" x14ac:dyDescent="0.45">
      <c r="A166" s="10"/>
      <c r="B166" s="10"/>
      <c r="C166" s="10"/>
      <c r="D166" s="11"/>
      <c r="E166" s="11"/>
      <c r="F166" s="10"/>
    </row>
    <row r="167" spans="1:6" hidden="1" x14ac:dyDescent="0.45">
      <c r="A167" s="10"/>
      <c r="B167" s="10"/>
      <c r="C167" s="10"/>
      <c r="D167" s="11"/>
      <c r="E167" s="11"/>
      <c r="F167" s="10"/>
    </row>
    <row r="168" spans="1:6" hidden="1" x14ac:dyDescent="0.45">
      <c r="A168" s="10"/>
      <c r="B168" s="10"/>
      <c r="C168" s="10"/>
      <c r="D168" s="11"/>
      <c r="E168" s="11"/>
      <c r="F168" s="10"/>
    </row>
    <row r="169" spans="1:6" hidden="1" x14ac:dyDescent="0.45">
      <c r="A169" s="10"/>
      <c r="B169" s="10"/>
      <c r="C169" s="10"/>
      <c r="D169" s="11"/>
      <c r="E169" s="11"/>
      <c r="F169" s="10"/>
    </row>
    <row r="170" spans="1:6" hidden="1" x14ac:dyDescent="0.45">
      <c r="A170" s="10"/>
      <c r="B170" s="10"/>
      <c r="C170" s="10"/>
      <c r="D170" s="11"/>
      <c r="E170" s="11"/>
      <c r="F170" s="11"/>
    </row>
  </sheetData>
  <sheetProtection algorithmName="SHA-512" hashValue="4WAejMqMF8Vk7Fb4vjU5gqoo7zRCmtGefEkzDSyFOsdXTb+rzJk/mZan5DBnecWPDIDPrLT81uOZzkBAk3x+UQ==" saltValue="nY4bSLpeuqQP1TpU3y78Cg==" spinCount="100000" sheet="1" objects="1" scenarios="1"/>
  <printOptions horizontalCentered="1"/>
  <pageMargins left="0.5" right="0.5" top="0.5" bottom="0.5" header="0.25" footer="0.25"/>
  <pageSetup orientation="landscape" horizontalDpi="1200" verticalDpi="1200" r:id="rId2"/>
  <headerFooter>
    <oddHeader>&amp;C&amp;"-,Bold"&amp;12Professional Standards for Educatoinal Leaders 2015</oddHeader>
    <oddFooter>&amp;L&amp;8Developed by Don White, Ph.D.&amp;C&amp;8© DuPage County Regional Office of Education&amp;R&amp;8&amp;D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9"/>
  <sheetViews>
    <sheetView showGridLines="0" showRowColHeaders="0" zoomScaleNormal="100" zoomScalePageLayoutView="120" workbookViewId="0">
      <pane ySplit="3" topLeftCell="A4" activePane="bottomLeft" state="frozen"/>
      <selection activeCell="A27" sqref="A27:B27"/>
      <selection pane="bottomLeft" activeCell="A4" sqref="A4:A6"/>
    </sheetView>
  </sheetViews>
  <sheetFormatPr defaultColWidth="0" defaultRowHeight="13" zeroHeight="1" x14ac:dyDescent="0.5"/>
  <cols>
    <col min="1" max="1" width="42" style="20" customWidth="1"/>
    <col min="2" max="2" width="80.5859375" style="20" customWidth="1"/>
    <col min="3" max="3" width="1.5859375" style="20" customWidth="1"/>
    <col min="4" max="16384" width="8.703125" style="20" hidden="1"/>
  </cols>
  <sheetData>
    <row r="1" spans="1:3" ht="15.7" x14ac:dyDescent="0.5">
      <c r="A1" s="242" t="s">
        <v>537</v>
      </c>
      <c r="B1" s="242"/>
    </row>
    <row r="2" spans="1:3" x14ac:dyDescent="0.5">
      <c r="A2" s="243" t="s">
        <v>467</v>
      </c>
      <c r="B2" s="243"/>
    </row>
    <row r="3" spans="1:3" x14ac:dyDescent="0.5">
      <c r="A3" s="31" t="s">
        <v>536</v>
      </c>
      <c r="B3" s="31" t="s">
        <v>535</v>
      </c>
    </row>
    <row r="4" spans="1:3" ht="26" x14ac:dyDescent="0.5">
      <c r="A4" s="241" t="s">
        <v>717</v>
      </c>
      <c r="B4" s="26" t="s">
        <v>534</v>
      </c>
      <c r="C4" s="21"/>
    </row>
    <row r="5" spans="1:3" x14ac:dyDescent="0.5">
      <c r="A5" s="241"/>
      <c r="B5" s="26" t="s">
        <v>533</v>
      </c>
    </row>
    <row r="6" spans="1:3" ht="57.5" customHeight="1" x14ac:dyDescent="0.5">
      <c r="A6" s="241"/>
      <c r="B6" s="26" t="s">
        <v>532</v>
      </c>
    </row>
    <row r="7" spans="1:3" ht="26" x14ac:dyDescent="0.5">
      <c r="A7" s="241" t="s">
        <v>718</v>
      </c>
      <c r="B7" s="26" t="s">
        <v>531</v>
      </c>
    </row>
    <row r="8" spans="1:3" x14ac:dyDescent="0.5">
      <c r="A8" s="241"/>
      <c r="B8" s="26" t="s">
        <v>530</v>
      </c>
    </row>
    <row r="9" spans="1:3" ht="26" x14ac:dyDescent="0.5">
      <c r="A9" s="241"/>
      <c r="B9" s="26" t="s">
        <v>529</v>
      </c>
    </row>
    <row r="10" spans="1:3" ht="21" customHeight="1" x14ac:dyDescent="0.5">
      <c r="A10" s="241"/>
      <c r="B10" s="26" t="s">
        <v>528</v>
      </c>
    </row>
    <row r="11" spans="1:3" ht="52" x14ac:dyDescent="0.5">
      <c r="A11" s="241" t="s">
        <v>719</v>
      </c>
      <c r="B11" s="26" t="s">
        <v>527</v>
      </c>
    </row>
    <row r="12" spans="1:3" ht="39" x14ac:dyDescent="0.5">
      <c r="A12" s="241"/>
      <c r="B12" s="26" t="s">
        <v>526</v>
      </c>
    </row>
    <row r="13" spans="1:3" x14ac:dyDescent="0.5">
      <c r="A13" s="241"/>
      <c r="B13" s="26" t="s">
        <v>525</v>
      </c>
    </row>
    <row r="14" spans="1:3" x14ac:dyDescent="0.5">
      <c r="A14" s="241"/>
      <c r="B14" s="26" t="s">
        <v>524</v>
      </c>
    </row>
    <row r="15" spans="1:3" ht="39" x14ac:dyDescent="0.5">
      <c r="A15" s="241"/>
      <c r="B15" s="26" t="s">
        <v>523</v>
      </c>
    </row>
    <row r="16" spans="1:3" ht="26" x14ac:dyDescent="0.5">
      <c r="A16" s="241"/>
      <c r="B16" s="26" t="s">
        <v>522</v>
      </c>
    </row>
    <row r="17" spans="1:2" ht="26" x14ac:dyDescent="0.5">
      <c r="A17" s="241"/>
      <c r="B17" s="26" t="s">
        <v>521</v>
      </c>
    </row>
    <row r="18" spans="1:2" x14ac:dyDescent="0.5">
      <c r="A18" s="241"/>
      <c r="B18" s="26" t="s">
        <v>520</v>
      </c>
    </row>
    <row r="19" spans="1:2" ht="26" x14ac:dyDescent="0.5">
      <c r="A19" s="241" t="s">
        <v>720</v>
      </c>
      <c r="B19" s="26" t="s">
        <v>519</v>
      </c>
    </row>
    <row r="20" spans="1:2" ht="26" x14ac:dyDescent="0.5">
      <c r="A20" s="241"/>
      <c r="B20" s="26" t="s">
        <v>518</v>
      </c>
    </row>
    <row r="21" spans="1:2" ht="26" x14ac:dyDescent="0.5">
      <c r="A21" s="241"/>
      <c r="B21" s="26" t="s">
        <v>517</v>
      </c>
    </row>
    <row r="22" spans="1:2" ht="26" x14ac:dyDescent="0.5">
      <c r="A22" s="241"/>
      <c r="B22" s="26" t="s">
        <v>516</v>
      </c>
    </row>
    <row r="23" spans="1:2" ht="26" x14ac:dyDescent="0.5">
      <c r="A23" s="241" t="s">
        <v>721</v>
      </c>
      <c r="B23" s="26" t="s">
        <v>515</v>
      </c>
    </row>
    <row r="24" spans="1:2" ht="26" x14ac:dyDescent="0.5">
      <c r="A24" s="241"/>
      <c r="B24" s="26" t="s">
        <v>514</v>
      </c>
    </row>
    <row r="25" spans="1:2" ht="52.25" customHeight="1" x14ac:dyDescent="0.5">
      <c r="A25" s="241"/>
      <c r="B25" s="26" t="s">
        <v>513</v>
      </c>
    </row>
    <row r="26" spans="1:2" x14ac:dyDescent="0.5">
      <c r="A26" s="241" t="s">
        <v>722</v>
      </c>
      <c r="B26" s="26" t="s">
        <v>512</v>
      </c>
    </row>
    <row r="27" spans="1:2" ht="26" x14ac:dyDescent="0.5">
      <c r="A27" s="241"/>
      <c r="B27" s="26" t="s">
        <v>511</v>
      </c>
    </row>
    <row r="28" spans="1:2" ht="63" customHeight="1" x14ac:dyDescent="0.5">
      <c r="A28" s="241"/>
      <c r="B28" s="26" t="s">
        <v>510</v>
      </c>
    </row>
    <row r="29" spans="1:2" x14ac:dyDescent="0.5">
      <c r="A29" s="238"/>
      <c r="B29" s="238"/>
    </row>
  </sheetData>
  <sheetProtection algorithmName="SHA-512" hashValue="pFYINxH5W/28sW0Q+OYrIF4n+Avrz+mmo3JVbH7T8QGG/x2Rs8K4WDuDUDRIkwzI7nXwxCcs+IBNQDAfVXjkTw==" saltValue="ReuOPZEb+atHS52+Dl2shA==" spinCount="100000" sheet="1" objects="1" scenarios="1"/>
  <mergeCells count="9">
    <mergeCell ref="A26:A28"/>
    <mergeCell ref="A29:B29"/>
    <mergeCell ref="A1:B1"/>
    <mergeCell ref="A4:A6"/>
    <mergeCell ref="A7:A10"/>
    <mergeCell ref="A11:A18"/>
    <mergeCell ref="A19:A22"/>
    <mergeCell ref="A23:A25"/>
    <mergeCell ref="A2:B2"/>
  </mergeCells>
  <hyperlinks>
    <hyperlink ref="A2" r:id="rId1" xr:uid="{00000000-0004-0000-0400-000000000000}"/>
  </hyperlinks>
  <printOptions horizontalCentered="1"/>
  <pageMargins left="0.5" right="0.5" top="0.5" bottom="0.5" header="0.25" footer="0.25"/>
  <pageSetup orientation="landscape" r:id="rId2"/>
  <headerFooter>
    <oddFooter>&amp;L&amp;8Developed by Don White, Ph.D.&amp;C&amp;8© DuPage County Regional Office of Education&amp;R&amp;8&amp;D - Page &amp;P of &amp;N</oddFooter>
  </headerFooter>
  <rowBreaks count="1" manualBreakCount="1">
    <brk id="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170"/>
  <sheetViews>
    <sheetView showGridLines="0" showRowColHeaders="0" workbookViewId="0">
      <pane xSplit="1" ySplit="3" topLeftCell="B4" activePane="bottomRight" state="frozen"/>
      <selection activeCell="A27" sqref="A27:B27"/>
      <selection pane="topRight" activeCell="A27" sqref="A27:B27"/>
      <selection pane="bottomLeft" activeCell="A27" sqref="A27:B27"/>
      <selection pane="bottomRight" activeCell="B4" sqref="B4"/>
    </sheetView>
  </sheetViews>
  <sheetFormatPr defaultColWidth="0" defaultRowHeight="13" zeroHeight="1" x14ac:dyDescent="0.5"/>
  <cols>
    <col min="1" max="1" width="13.3515625" style="123" bestFit="1" customWidth="1"/>
    <col min="2" max="2" width="80.5859375" style="123" customWidth="1"/>
    <col min="3" max="3" width="15.5859375" style="122" customWidth="1"/>
    <col min="4" max="4" width="15.5859375" style="122" bestFit="1" customWidth="1"/>
    <col min="5" max="5" width="1.5859375" style="122" customWidth="1"/>
    <col min="6" max="6" width="7.703125" style="122" hidden="1" customWidth="1"/>
    <col min="7" max="10" width="43.703125" style="123" hidden="1" customWidth="1"/>
    <col min="11" max="11" width="10.234375" style="123" hidden="1" customWidth="1"/>
    <col min="12" max="16384" width="9.05859375" style="123" hidden="1"/>
  </cols>
  <sheetData>
    <row r="1" spans="1:7" ht="15.7" x14ac:dyDescent="0.5">
      <c r="A1" s="244" t="str">
        <f>'PSEL 2015 Overview'!A1</f>
        <v>Professional Standards for Educational Leaders 2015</v>
      </c>
      <c r="B1" s="244"/>
      <c r="C1" s="244"/>
      <c r="D1" s="244"/>
    </row>
    <row r="2" spans="1:7" ht="15.7" x14ac:dyDescent="0.5">
      <c r="A2" s="245" t="s">
        <v>468</v>
      </c>
      <c r="B2" s="245"/>
      <c r="C2" s="245"/>
      <c r="D2" s="245"/>
    </row>
    <row r="3" spans="1:7" s="57" customFormat="1" ht="26.35" x14ac:dyDescent="0.5">
      <c r="A3" s="124" t="s">
        <v>202</v>
      </c>
      <c r="B3" s="124" t="s">
        <v>319</v>
      </c>
      <c r="C3" s="125" t="s">
        <v>4</v>
      </c>
      <c r="D3" s="126" t="s">
        <v>203</v>
      </c>
      <c r="E3" s="95"/>
      <c r="F3" s="95"/>
      <c r="G3" s="76"/>
    </row>
    <row r="4" spans="1:7" ht="26" x14ac:dyDescent="0.5">
      <c r="A4" s="127" t="s">
        <v>15</v>
      </c>
      <c r="B4" s="127" t="s">
        <v>237</v>
      </c>
      <c r="C4" s="128" t="s">
        <v>321</v>
      </c>
      <c r="D4" s="129" t="s">
        <v>469</v>
      </c>
      <c r="E4" s="95"/>
      <c r="F4" s="95"/>
      <c r="G4" s="76"/>
    </row>
    <row r="5" spans="1:7" ht="39" x14ac:dyDescent="0.5">
      <c r="A5" s="130"/>
      <c r="B5" s="127" t="s">
        <v>238</v>
      </c>
      <c r="C5" s="128" t="s">
        <v>402</v>
      </c>
      <c r="D5" s="129" t="s">
        <v>469</v>
      </c>
      <c r="E5" s="95"/>
      <c r="F5" s="95"/>
      <c r="G5" s="76"/>
    </row>
    <row r="6" spans="1:7" ht="39" x14ac:dyDescent="0.5">
      <c r="A6" s="130"/>
      <c r="B6" s="127" t="s">
        <v>239</v>
      </c>
      <c r="C6" s="128" t="s">
        <v>403</v>
      </c>
      <c r="D6" s="129" t="s">
        <v>470</v>
      </c>
      <c r="E6" s="95"/>
      <c r="F6" s="95"/>
      <c r="G6" s="76"/>
    </row>
    <row r="7" spans="1:7" ht="14.35" x14ac:dyDescent="0.5">
      <c r="A7" s="130"/>
      <c r="B7" s="127" t="s">
        <v>240</v>
      </c>
      <c r="C7" s="128" t="s">
        <v>322</v>
      </c>
      <c r="D7" s="129" t="s">
        <v>469</v>
      </c>
      <c r="E7" s="95"/>
      <c r="F7" s="95"/>
      <c r="G7" s="76"/>
    </row>
    <row r="8" spans="1:7" ht="26" x14ac:dyDescent="0.5">
      <c r="A8" s="130"/>
      <c r="B8" s="127" t="s">
        <v>241</v>
      </c>
      <c r="C8" s="128" t="s">
        <v>323</v>
      </c>
      <c r="D8" s="129" t="s">
        <v>437</v>
      </c>
      <c r="E8" s="95"/>
      <c r="F8" s="95"/>
      <c r="G8" s="76"/>
    </row>
    <row r="9" spans="1:7" ht="26" x14ac:dyDescent="0.5">
      <c r="A9" s="130"/>
      <c r="B9" s="127" t="s">
        <v>242</v>
      </c>
      <c r="C9" s="128" t="s">
        <v>324</v>
      </c>
      <c r="D9" s="129" t="s">
        <v>469</v>
      </c>
      <c r="E9" s="95"/>
      <c r="F9" s="95"/>
      <c r="G9" s="76"/>
    </row>
    <row r="10" spans="1:7" ht="14.35" x14ac:dyDescent="0.5">
      <c r="A10" s="130"/>
      <c r="B10" s="127" t="s">
        <v>243</v>
      </c>
      <c r="C10" s="128" t="s">
        <v>325</v>
      </c>
      <c r="D10" s="129" t="s">
        <v>470</v>
      </c>
      <c r="E10" s="95"/>
      <c r="F10" s="95"/>
      <c r="G10" s="76"/>
    </row>
    <row r="11" spans="1:7" ht="39" x14ac:dyDescent="0.5">
      <c r="A11" s="127" t="s">
        <v>16</v>
      </c>
      <c r="B11" s="127" t="s">
        <v>245</v>
      </c>
      <c r="C11" s="128" t="s">
        <v>326</v>
      </c>
      <c r="D11" s="129" t="s">
        <v>471</v>
      </c>
      <c r="E11" s="95"/>
      <c r="F11" s="95"/>
      <c r="G11" s="76"/>
    </row>
    <row r="12" spans="1:7" ht="26" x14ac:dyDescent="0.5">
      <c r="A12" s="130"/>
      <c r="B12" s="127" t="s">
        <v>246</v>
      </c>
      <c r="C12" s="128" t="s">
        <v>327</v>
      </c>
      <c r="D12" s="129" t="s">
        <v>471</v>
      </c>
      <c r="E12" s="95"/>
      <c r="F12" s="95"/>
      <c r="G12" s="76"/>
    </row>
    <row r="13" spans="1:7" ht="26" x14ac:dyDescent="0.5">
      <c r="A13" s="130"/>
      <c r="B13" s="127" t="s">
        <v>247</v>
      </c>
      <c r="C13" s="128" t="s">
        <v>328</v>
      </c>
      <c r="D13" s="129" t="s">
        <v>437</v>
      </c>
      <c r="E13" s="95"/>
      <c r="F13" s="95"/>
      <c r="G13" s="76"/>
    </row>
    <row r="14" spans="1:7" ht="26" x14ac:dyDescent="0.5">
      <c r="A14" s="130"/>
      <c r="B14" s="127" t="s">
        <v>248</v>
      </c>
      <c r="C14" s="128" t="s">
        <v>329</v>
      </c>
      <c r="D14" s="129" t="s">
        <v>437</v>
      </c>
      <c r="E14" s="95"/>
      <c r="F14" s="95"/>
      <c r="G14" s="76"/>
    </row>
    <row r="15" spans="1:7" ht="26" x14ac:dyDescent="0.5">
      <c r="A15" s="130"/>
      <c r="B15" s="127" t="s">
        <v>249</v>
      </c>
      <c r="C15" s="128" t="s">
        <v>330</v>
      </c>
      <c r="D15" s="129" t="s">
        <v>472</v>
      </c>
      <c r="E15" s="95"/>
      <c r="F15" s="95"/>
      <c r="G15" s="76"/>
    </row>
    <row r="16" spans="1:7" ht="26" x14ac:dyDescent="0.5">
      <c r="A16" s="130"/>
      <c r="B16" s="127" t="s">
        <v>250</v>
      </c>
      <c r="C16" s="128" t="s">
        <v>331</v>
      </c>
      <c r="D16" s="129" t="s">
        <v>473</v>
      </c>
      <c r="E16" s="95"/>
      <c r="F16" s="95"/>
      <c r="G16" s="76"/>
    </row>
    <row r="17" spans="1:7" ht="39" x14ac:dyDescent="0.5">
      <c r="A17" s="127" t="s">
        <v>18</v>
      </c>
      <c r="B17" s="127" t="s">
        <v>251</v>
      </c>
      <c r="C17" s="128" t="s">
        <v>332</v>
      </c>
      <c r="D17" s="129" t="s">
        <v>473</v>
      </c>
      <c r="E17" s="95"/>
      <c r="F17" s="95"/>
      <c r="G17" s="76"/>
    </row>
    <row r="18" spans="1:7" ht="26" x14ac:dyDescent="0.5">
      <c r="A18" s="130"/>
      <c r="B18" s="127" t="s">
        <v>252</v>
      </c>
      <c r="C18" s="128" t="s">
        <v>333</v>
      </c>
      <c r="D18" s="129" t="s">
        <v>472</v>
      </c>
      <c r="E18" s="95"/>
      <c r="F18" s="95"/>
      <c r="G18" s="76"/>
    </row>
    <row r="19" spans="1:7" ht="26" x14ac:dyDescent="0.5">
      <c r="A19" s="130"/>
      <c r="B19" s="127" t="s">
        <v>253</v>
      </c>
      <c r="C19" s="128" t="s">
        <v>334</v>
      </c>
      <c r="D19" s="129" t="s">
        <v>437</v>
      </c>
      <c r="E19" s="95"/>
      <c r="F19" s="95"/>
      <c r="G19" s="76"/>
    </row>
    <row r="20" spans="1:7" ht="14.35" x14ac:dyDescent="0.5">
      <c r="A20" s="130"/>
      <c r="B20" s="127" t="s">
        <v>254</v>
      </c>
      <c r="C20" s="128" t="s">
        <v>335</v>
      </c>
      <c r="D20" s="129" t="s">
        <v>474</v>
      </c>
      <c r="E20" s="95"/>
      <c r="F20" s="95"/>
      <c r="G20" s="76"/>
    </row>
    <row r="21" spans="1:7" ht="39" x14ac:dyDescent="0.5">
      <c r="A21" s="130"/>
      <c r="B21" s="127" t="s">
        <v>255</v>
      </c>
      <c r="C21" s="128" t="s">
        <v>336</v>
      </c>
      <c r="D21" s="129" t="s">
        <v>437</v>
      </c>
      <c r="E21" s="95"/>
      <c r="F21" s="95"/>
      <c r="G21" s="76"/>
    </row>
    <row r="22" spans="1:7" ht="26" x14ac:dyDescent="0.5">
      <c r="A22" s="130"/>
      <c r="B22" s="127" t="s">
        <v>256</v>
      </c>
      <c r="C22" s="128" t="s">
        <v>337</v>
      </c>
      <c r="D22" s="129" t="s">
        <v>437</v>
      </c>
      <c r="E22" s="95"/>
      <c r="F22" s="95"/>
      <c r="G22" s="76"/>
    </row>
    <row r="23" spans="1:7" ht="14.35" x14ac:dyDescent="0.5">
      <c r="A23" s="130"/>
      <c r="B23" s="127" t="s">
        <v>257</v>
      </c>
      <c r="C23" s="128" t="s">
        <v>338</v>
      </c>
      <c r="D23" s="129" t="s">
        <v>437</v>
      </c>
      <c r="E23" s="95"/>
      <c r="F23" s="95"/>
      <c r="G23" s="76"/>
    </row>
    <row r="24" spans="1:7" ht="14.35" x14ac:dyDescent="0.5">
      <c r="A24" s="130"/>
      <c r="B24" s="127" t="s">
        <v>258</v>
      </c>
      <c r="C24" s="128" t="s">
        <v>339</v>
      </c>
      <c r="D24" s="129" t="s">
        <v>472</v>
      </c>
      <c r="E24" s="95"/>
      <c r="F24" s="95"/>
      <c r="G24" s="76"/>
    </row>
    <row r="25" spans="1:7" ht="39" x14ac:dyDescent="0.5">
      <c r="A25" s="127" t="s">
        <v>23</v>
      </c>
      <c r="B25" s="127" t="s">
        <v>259</v>
      </c>
      <c r="C25" s="128" t="s">
        <v>340</v>
      </c>
      <c r="D25" s="129" t="s">
        <v>475</v>
      </c>
      <c r="E25" s="95"/>
      <c r="F25" s="95"/>
      <c r="G25" s="76"/>
    </row>
    <row r="26" spans="1:7" ht="39" x14ac:dyDescent="0.5">
      <c r="A26" s="130"/>
      <c r="B26" s="127" t="s">
        <v>260</v>
      </c>
      <c r="C26" s="128" t="s">
        <v>341</v>
      </c>
      <c r="D26" s="129" t="s">
        <v>476</v>
      </c>
      <c r="E26" s="95"/>
      <c r="F26" s="95"/>
      <c r="G26" s="76"/>
    </row>
    <row r="27" spans="1:7" ht="26" x14ac:dyDescent="0.5">
      <c r="A27" s="130"/>
      <c r="B27" s="127" t="s">
        <v>261</v>
      </c>
      <c r="C27" s="128" t="s">
        <v>342</v>
      </c>
      <c r="D27" s="129" t="s">
        <v>477</v>
      </c>
      <c r="E27" s="95"/>
      <c r="F27" s="95"/>
      <c r="G27" s="76"/>
    </row>
    <row r="28" spans="1:7" ht="26" x14ac:dyDescent="0.5">
      <c r="A28" s="130"/>
      <c r="B28" s="127" t="s">
        <v>262</v>
      </c>
      <c r="C28" s="128" t="s">
        <v>343</v>
      </c>
      <c r="D28" s="129" t="s">
        <v>478</v>
      </c>
      <c r="E28" s="95"/>
      <c r="F28" s="95"/>
      <c r="G28" s="76"/>
    </row>
    <row r="29" spans="1:7" ht="14.35" x14ac:dyDescent="0.5">
      <c r="A29" s="130"/>
      <c r="B29" s="127" t="s">
        <v>263</v>
      </c>
      <c r="C29" s="128" t="s">
        <v>344</v>
      </c>
      <c r="D29" s="129" t="s">
        <v>437</v>
      </c>
      <c r="E29" s="95"/>
      <c r="F29" s="95"/>
      <c r="G29" s="76"/>
    </row>
    <row r="30" spans="1:7" ht="26" x14ac:dyDescent="0.5">
      <c r="A30" s="130"/>
      <c r="B30" s="127" t="s">
        <v>264</v>
      </c>
      <c r="C30" s="128" t="s">
        <v>345</v>
      </c>
      <c r="D30" s="129" t="s">
        <v>479</v>
      </c>
      <c r="E30" s="95"/>
      <c r="F30" s="95"/>
      <c r="G30" s="76"/>
    </row>
    <row r="31" spans="1:7" ht="26" x14ac:dyDescent="0.5">
      <c r="A31" s="130"/>
      <c r="B31" s="127" t="s">
        <v>265</v>
      </c>
      <c r="C31" s="128" t="s">
        <v>346</v>
      </c>
      <c r="D31" s="129" t="s">
        <v>480</v>
      </c>
      <c r="E31" s="95"/>
      <c r="F31" s="95"/>
      <c r="G31" s="76"/>
    </row>
    <row r="32" spans="1:7" ht="39" x14ac:dyDescent="0.5">
      <c r="A32" s="127" t="s">
        <v>404</v>
      </c>
      <c r="B32" s="127" t="s">
        <v>266</v>
      </c>
      <c r="C32" s="128" t="s">
        <v>347</v>
      </c>
      <c r="D32" s="129" t="s">
        <v>481</v>
      </c>
      <c r="E32" s="95"/>
      <c r="F32" s="95"/>
      <c r="G32" s="76"/>
    </row>
    <row r="33" spans="1:7" ht="39" x14ac:dyDescent="0.5">
      <c r="A33" s="130"/>
      <c r="B33" s="127" t="s">
        <v>267</v>
      </c>
      <c r="C33" s="128" t="s">
        <v>348</v>
      </c>
      <c r="D33" s="129" t="s">
        <v>482</v>
      </c>
      <c r="E33" s="95"/>
      <c r="F33" s="95"/>
      <c r="G33" s="76"/>
    </row>
    <row r="34" spans="1:7" ht="26" x14ac:dyDescent="0.5">
      <c r="A34" s="130"/>
      <c r="B34" s="127" t="s">
        <v>268</v>
      </c>
      <c r="C34" s="128" t="s">
        <v>349</v>
      </c>
      <c r="D34" s="129" t="s">
        <v>483</v>
      </c>
      <c r="E34" s="95"/>
      <c r="F34" s="95"/>
      <c r="G34" s="76"/>
    </row>
    <row r="35" spans="1:7" ht="26" x14ac:dyDescent="0.5">
      <c r="A35" s="130"/>
      <c r="B35" s="127" t="s">
        <v>269</v>
      </c>
      <c r="C35" s="128" t="s">
        <v>350</v>
      </c>
      <c r="D35" s="129" t="s">
        <v>482</v>
      </c>
      <c r="E35" s="95"/>
      <c r="F35" s="95"/>
      <c r="G35" s="76"/>
    </row>
    <row r="36" spans="1:7" ht="14.35" x14ac:dyDescent="0.5">
      <c r="A36" s="130"/>
      <c r="B36" s="127" t="s">
        <v>270</v>
      </c>
      <c r="C36" s="128" t="s">
        <v>351</v>
      </c>
      <c r="D36" s="129" t="s">
        <v>474</v>
      </c>
      <c r="E36" s="95"/>
      <c r="F36" s="95"/>
      <c r="G36" s="76"/>
    </row>
    <row r="37" spans="1:7" ht="14.35" x14ac:dyDescent="0.5">
      <c r="A37" s="130"/>
      <c r="B37" s="127" t="s">
        <v>271</v>
      </c>
      <c r="C37" s="128" t="s">
        <v>352</v>
      </c>
      <c r="D37" s="129" t="s">
        <v>472</v>
      </c>
      <c r="E37" s="95"/>
      <c r="F37" s="95"/>
      <c r="G37" s="76"/>
    </row>
    <row r="38" spans="1:7" ht="39" x14ac:dyDescent="0.5">
      <c r="A38" s="127" t="s">
        <v>30</v>
      </c>
      <c r="B38" s="127" t="s">
        <v>272</v>
      </c>
      <c r="C38" s="128" t="s">
        <v>353</v>
      </c>
      <c r="D38" s="129" t="s">
        <v>490</v>
      </c>
      <c r="E38" s="95"/>
      <c r="F38" s="95"/>
      <c r="G38" s="76"/>
    </row>
    <row r="39" spans="1:7" ht="26" x14ac:dyDescent="0.5">
      <c r="A39" s="130"/>
      <c r="B39" s="127" t="s">
        <v>273</v>
      </c>
      <c r="C39" s="128" t="s">
        <v>354</v>
      </c>
      <c r="D39" s="129" t="s">
        <v>437</v>
      </c>
      <c r="E39" s="95"/>
      <c r="F39" s="95"/>
      <c r="G39" s="76"/>
    </row>
    <row r="40" spans="1:7" ht="39" x14ac:dyDescent="0.5">
      <c r="A40" s="130"/>
      <c r="B40" s="127" t="s">
        <v>274</v>
      </c>
      <c r="C40" s="128" t="s">
        <v>355</v>
      </c>
      <c r="D40" s="129" t="s">
        <v>484</v>
      </c>
      <c r="E40" s="95"/>
      <c r="F40" s="95"/>
      <c r="G40" s="76"/>
    </row>
    <row r="41" spans="1:7" ht="26" x14ac:dyDescent="0.5">
      <c r="A41" s="130"/>
      <c r="B41" s="127" t="s">
        <v>275</v>
      </c>
      <c r="C41" s="128" t="s">
        <v>356</v>
      </c>
      <c r="D41" s="129" t="s">
        <v>485</v>
      </c>
      <c r="E41" s="95"/>
      <c r="F41" s="95"/>
      <c r="G41" s="76"/>
    </row>
    <row r="42" spans="1:7" ht="39" x14ac:dyDescent="0.5">
      <c r="A42" s="130"/>
      <c r="B42" s="127" t="s">
        <v>276</v>
      </c>
      <c r="C42" s="128" t="s">
        <v>357</v>
      </c>
      <c r="D42" s="129" t="s">
        <v>486</v>
      </c>
      <c r="E42" s="95"/>
      <c r="F42" s="95"/>
      <c r="G42" s="76"/>
    </row>
    <row r="43" spans="1:7" ht="26" x14ac:dyDescent="0.5">
      <c r="A43" s="130"/>
      <c r="B43" s="127" t="s">
        <v>277</v>
      </c>
      <c r="C43" s="128" t="s">
        <v>358</v>
      </c>
      <c r="D43" s="129" t="s">
        <v>487</v>
      </c>
      <c r="E43" s="95"/>
      <c r="F43" s="95"/>
      <c r="G43" s="76"/>
    </row>
    <row r="44" spans="1:7" ht="26" x14ac:dyDescent="0.5">
      <c r="A44" s="130"/>
      <c r="B44" s="127" t="s">
        <v>278</v>
      </c>
      <c r="C44" s="128" t="s">
        <v>359</v>
      </c>
      <c r="D44" s="129" t="s">
        <v>488</v>
      </c>
      <c r="E44" s="95"/>
      <c r="F44" s="95"/>
      <c r="G44" s="76"/>
    </row>
    <row r="45" spans="1:7" ht="14.35" x14ac:dyDescent="0.5">
      <c r="A45" s="130"/>
      <c r="B45" s="127" t="s">
        <v>279</v>
      </c>
      <c r="C45" s="128" t="s">
        <v>360</v>
      </c>
      <c r="D45" s="129" t="s">
        <v>437</v>
      </c>
      <c r="E45" s="95"/>
      <c r="F45" s="95"/>
      <c r="G45" s="76"/>
    </row>
    <row r="46" spans="1:7" ht="26" x14ac:dyDescent="0.5">
      <c r="A46" s="130"/>
      <c r="B46" s="127" t="s">
        <v>280</v>
      </c>
      <c r="C46" s="128" t="s">
        <v>361</v>
      </c>
      <c r="D46" s="129" t="s">
        <v>437</v>
      </c>
      <c r="E46" s="95"/>
      <c r="F46" s="95"/>
      <c r="G46" s="76"/>
    </row>
    <row r="47" spans="1:7" ht="52" x14ac:dyDescent="0.5">
      <c r="A47" s="127" t="s">
        <v>33</v>
      </c>
      <c r="B47" s="127" t="s">
        <v>281</v>
      </c>
      <c r="C47" s="128" t="s">
        <v>362</v>
      </c>
      <c r="D47" s="129" t="s">
        <v>489</v>
      </c>
      <c r="E47" s="95"/>
      <c r="F47" s="95"/>
      <c r="G47" s="76"/>
    </row>
    <row r="48" spans="1:7" ht="39" x14ac:dyDescent="0.5">
      <c r="A48" s="130"/>
      <c r="B48" s="127" t="s">
        <v>282</v>
      </c>
      <c r="C48" s="128" t="s">
        <v>363</v>
      </c>
      <c r="D48" s="129" t="s">
        <v>491</v>
      </c>
      <c r="E48" s="95"/>
      <c r="F48" s="95"/>
      <c r="G48" s="76"/>
    </row>
    <row r="49" spans="1:7" ht="26" x14ac:dyDescent="0.5">
      <c r="A49" s="130"/>
      <c r="B49" s="127" t="s">
        <v>283</v>
      </c>
      <c r="C49" s="128" t="s">
        <v>364</v>
      </c>
      <c r="D49" s="129" t="s">
        <v>492</v>
      </c>
      <c r="E49" s="95"/>
      <c r="F49" s="95"/>
      <c r="G49" s="76"/>
    </row>
    <row r="50" spans="1:7" ht="26" x14ac:dyDescent="0.5">
      <c r="A50" s="130"/>
      <c r="B50" s="127" t="s">
        <v>284</v>
      </c>
      <c r="C50" s="128" t="s">
        <v>365</v>
      </c>
      <c r="D50" s="129" t="s">
        <v>482</v>
      </c>
      <c r="E50" s="95"/>
      <c r="F50" s="95"/>
      <c r="G50" s="76"/>
    </row>
    <row r="51" spans="1:7" ht="26" x14ac:dyDescent="0.5">
      <c r="A51" s="130"/>
      <c r="B51" s="127" t="s">
        <v>285</v>
      </c>
      <c r="C51" s="128" t="s">
        <v>366</v>
      </c>
      <c r="D51" s="129" t="s">
        <v>489</v>
      </c>
      <c r="E51" s="95"/>
      <c r="F51" s="95"/>
      <c r="G51" s="76"/>
    </row>
    <row r="52" spans="1:7" ht="14.35" x14ac:dyDescent="0.5">
      <c r="A52" s="130"/>
      <c r="B52" s="127" t="s">
        <v>286</v>
      </c>
      <c r="C52" s="128" t="s">
        <v>367</v>
      </c>
      <c r="D52" s="129" t="s">
        <v>493</v>
      </c>
      <c r="E52" s="95"/>
      <c r="F52" s="95"/>
      <c r="G52" s="76"/>
    </row>
    <row r="53" spans="1:7" ht="14.35" x14ac:dyDescent="0.5">
      <c r="A53" s="130"/>
      <c r="B53" s="127" t="s">
        <v>287</v>
      </c>
      <c r="C53" s="128" t="s">
        <v>368</v>
      </c>
      <c r="D53" s="129" t="s">
        <v>479</v>
      </c>
      <c r="E53" s="95"/>
      <c r="F53" s="95"/>
      <c r="G53" s="76"/>
    </row>
    <row r="54" spans="1:7" ht="52" x14ac:dyDescent="0.5">
      <c r="A54" s="130"/>
      <c r="B54" s="127" t="s">
        <v>614</v>
      </c>
      <c r="C54" s="128" t="s">
        <v>401</v>
      </c>
      <c r="D54" s="129" t="s">
        <v>437</v>
      </c>
      <c r="E54" s="95"/>
      <c r="F54" s="95"/>
      <c r="G54" s="76"/>
    </row>
    <row r="55" spans="1:7" ht="52" x14ac:dyDescent="0.5">
      <c r="A55" s="127" t="s">
        <v>37</v>
      </c>
      <c r="B55" s="127" t="s">
        <v>288</v>
      </c>
      <c r="C55" s="128" t="s">
        <v>369</v>
      </c>
      <c r="D55" s="129" t="s">
        <v>494</v>
      </c>
      <c r="E55" s="95"/>
      <c r="F55" s="95"/>
      <c r="G55" s="76"/>
    </row>
    <row r="56" spans="1:7" ht="26" x14ac:dyDescent="0.5">
      <c r="A56" s="130"/>
      <c r="B56" s="127" t="s">
        <v>289</v>
      </c>
      <c r="C56" s="128" t="s">
        <v>370</v>
      </c>
      <c r="D56" s="129" t="s">
        <v>494</v>
      </c>
      <c r="E56" s="95"/>
      <c r="F56" s="95"/>
      <c r="G56" s="76"/>
    </row>
    <row r="57" spans="1:7" ht="26" x14ac:dyDescent="0.5">
      <c r="A57" s="130"/>
      <c r="B57" s="127" t="s">
        <v>290</v>
      </c>
      <c r="C57" s="128" t="s">
        <v>371</v>
      </c>
      <c r="D57" s="129" t="s">
        <v>495</v>
      </c>
      <c r="E57" s="95"/>
      <c r="F57" s="95"/>
      <c r="G57" s="76"/>
    </row>
    <row r="58" spans="1:7" ht="26" x14ac:dyDescent="0.5">
      <c r="A58" s="130"/>
      <c r="B58" s="127" t="s">
        <v>291</v>
      </c>
      <c r="C58" s="128" t="s">
        <v>372</v>
      </c>
      <c r="D58" s="129" t="s">
        <v>495</v>
      </c>
      <c r="E58" s="95"/>
      <c r="F58" s="95"/>
      <c r="G58" s="76"/>
    </row>
    <row r="59" spans="1:7" ht="26" x14ac:dyDescent="0.5">
      <c r="A59" s="130"/>
      <c r="B59" s="127" t="s">
        <v>292</v>
      </c>
      <c r="C59" s="128" t="s">
        <v>373</v>
      </c>
      <c r="D59" s="129" t="s">
        <v>482</v>
      </c>
      <c r="E59" s="95"/>
      <c r="F59" s="95"/>
      <c r="G59" s="76"/>
    </row>
    <row r="60" spans="1:7" ht="26" x14ac:dyDescent="0.5">
      <c r="A60" s="130"/>
      <c r="B60" s="127" t="s">
        <v>293</v>
      </c>
      <c r="C60" s="128" t="s">
        <v>374</v>
      </c>
      <c r="D60" s="129" t="s">
        <v>472</v>
      </c>
      <c r="E60" s="95"/>
      <c r="F60" s="95"/>
      <c r="G60" s="76"/>
    </row>
    <row r="61" spans="1:7" ht="14.35" x14ac:dyDescent="0.5">
      <c r="A61" s="130"/>
      <c r="B61" s="127" t="s">
        <v>294</v>
      </c>
      <c r="C61" s="128" t="s">
        <v>375</v>
      </c>
      <c r="D61" s="129" t="s">
        <v>494</v>
      </c>
      <c r="E61" s="95"/>
      <c r="F61" s="95"/>
      <c r="G61" s="76"/>
    </row>
    <row r="62" spans="1:7" ht="26" x14ac:dyDescent="0.5">
      <c r="A62" s="130"/>
      <c r="B62" s="127" t="s">
        <v>295</v>
      </c>
      <c r="C62" s="128" t="s">
        <v>376</v>
      </c>
      <c r="D62" s="129" t="s">
        <v>496</v>
      </c>
      <c r="E62" s="95"/>
      <c r="F62" s="95"/>
      <c r="G62" s="76"/>
    </row>
    <row r="63" spans="1:7" ht="14.35" x14ac:dyDescent="0.5">
      <c r="A63" s="130"/>
      <c r="B63" s="127" t="s">
        <v>296</v>
      </c>
      <c r="C63" s="128" t="s">
        <v>377</v>
      </c>
      <c r="D63" s="129" t="s">
        <v>496</v>
      </c>
      <c r="E63" s="95"/>
      <c r="F63" s="95"/>
      <c r="G63" s="76"/>
    </row>
    <row r="64" spans="1:7" ht="26" x14ac:dyDescent="0.5">
      <c r="A64" s="130"/>
      <c r="B64" s="127" t="s">
        <v>297</v>
      </c>
      <c r="C64" s="128" t="s">
        <v>378</v>
      </c>
      <c r="D64" s="129" t="s">
        <v>497</v>
      </c>
      <c r="E64" s="95"/>
      <c r="F64" s="95"/>
      <c r="G64" s="76"/>
    </row>
    <row r="65" spans="1:7" ht="26" x14ac:dyDescent="0.5">
      <c r="A65" s="127" t="s">
        <v>43</v>
      </c>
      <c r="B65" s="127" t="s">
        <v>298</v>
      </c>
      <c r="C65" s="128" t="s">
        <v>379</v>
      </c>
      <c r="D65" s="129" t="s">
        <v>498</v>
      </c>
      <c r="E65" s="95"/>
      <c r="F65" s="95"/>
      <c r="G65" s="76"/>
    </row>
    <row r="66" spans="1:7" ht="39" x14ac:dyDescent="0.5">
      <c r="A66" s="130"/>
      <c r="B66" s="127" t="s">
        <v>299</v>
      </c>
      <c r="C66" s="128" t="s">
        <v>381</v>
      </c>
      <c r="D66" s="129" t="s">
        <v>500</v>
      </c>
      <c r="E66" s="95"/>
      <c r="F66" s="95"/>
      <c r="G66" s="76"/>
    </row>
    <row r="67" spans="1:7" ht="26" x14ac:dyDescent="0.5">
      <c r="A67" s="130"/>
      <c r="B67" s="127" t="s">
        <v>300</v>
      </c>
      <c r="C67" s="128" t="s">
        <v>382</v>
      </c>
      <c r="D67" s="129" t="s">
        <v>437</v>
      </c>
      <c r="E67" s="95"/>
      <c r="F67" s="95"/>
      <c r="G67" s="76"/>
    </row>
    <row r="68" spans="1:7" ht="14.35" x14ac:dyDescent="0.5">
      <c r="A68" s="130"/>
      <c r="B68" s="127" t="s">
        <v>301</v>
      </c>
      <c r="C68" s="128" t="s">
        <v>383</v>
      </c>
      <c r="D68" s="129" t="s">
        <v>493</v>
      </c>
      <c r="E68" s="95"/>
      <c r="F68" s="95"/>
      <c r="G68" s="76"/>
    </row>
    <row r="69" spans="1:7" ht="14.35" x14ac:dyDescent="0.5">
      <c r="A69" s="130"/>
      <c r="B69" s="127" t="s">
        <v>302</v>
      </c>
      <c r="C69" s="128" t="s">
        <v>384</v>
      </c>
      <c r="D69" s="129" t="s">
        <v>437</v>
      </c>
      <c r="E69" s="95"/>
      <c r="F69" s="95"/>
      <c r="G69" s="76"/>
    </row>
    <row r="70" spans="1:7" ht="26" x14ac:dyDescent="0.5">
      <c r="A70" s="130"/>
      <c r="B70" s="127" t="s">
        <v>303</v>
      </c>
      <c r="C70" s="128" t="s">
        <v>385</v>
      </c>
      <c r="D70" s="129" t="s">
        <v>480</v>
      </c>
      <c r="E70" s="95"/>
      <c r="F70" s="95"/>
      <c r="G70" s="76"/>
    </row>
    <row r="71" spans="1:7" ht="26" x14ac:dyDescent="0.5">
      <c r="A71" s="130"/>
      <c r="B71" s="127" t="s">
        <v>304</v>
      </c>
      <c r="C71" s="128" t="s">
        <v>386</v>
      </c>
      <c r="D71" s="129" t="s">
        <v>437</v>
      </c>
      <c r="E71" s="95"/>
      <c r="F71" s="95"/>
      <c r="G71" s="76"/>
    </row>
    <row r="72" spans="1:7" ht="26" x14ac:dyDescent="0.5">
      <c r="A72" s="130"/>
      <c r="B72" s="127" t="s">
        <v>305</v>
      </c>
      <c r="C72" s="128" t="s">
        <v>387</v>
      </c>
      <c r="D72" s="129" t="s">
        <v>437</v>
      </c>
      <c r="E72" s="95"/>
      <c r="F72" s="95"/>
      <c r="G72" s="76"/>
    </row>
    <row r="73" spans="1:7" ht="14.35" x14ac:dyDescent="0.5">
      <c r="A73" s="130"/>
      <c r="B73" s="127" t="s">
        <v>306</v>
      </c>
      <c r="C73" s="128" t="s">
        <v>388</v>
      </c>
      <c r="D73" s="129" t="s">
        <v>437</v>
      </c>
      <c r="E73" s="95"/>
      <c r="F73" s="95"/>
      <c r="G73" s="76"/>
    </row>
    <row r="74" spans="1:7" ht="26" x14ac:dyDescent="0.5">
      <c r="A74" s="130"/>
      <c r="B74" s="127" t="s">
        <v>307</v>
      </c>
      <c r="C74" s="128" t="s">
        <v>389</v>
      </c>
      <c r="D74" s="129" t="s">
        <v>501</v>
      </c>
      <c r="E74" s="95"/>
      <c r="F74" s="95"/>
      <c r="G74" s="76"/>
    </row>
    <row r="75" spans="1:7" ht="26" x14ac:dyDescent="0.5">
      <c r="A75" s="130"/>
      <c r="B75" s="127" t="s">
        <v>308</v>
      </c>
      <c r="C75" s="128" t="s">
        <v>390</v>
      </c>
      <c r="D75" s="129" t="s">
        <v>491</v>
      </c>
      <c r="E75" s="95"/>
      <c r="F75" s="95"/>
      <c r="G75" s="76"/>
    </row>
    <row r="76" spans="1:7" ht="26" x14ac:dyDescent="0.5">
      <c r="A76" s="130"/>
      <c r="B76" s="127" t="s">
        <v>619</v>
      </c>
      <c r="C76" s="128" t="s">
        <v>380</v>
      </c>
      <c r="D76" s="129" t="s">
        <v>499</v>
      </c>
      <c r="E76" s="95"/>
      <c r="F76" s="95"/>
      <c r="G76" s="76"/>
    </row>
    <row r="77" spans="1:7" ht="26" x14ac:dyDescent="0.5">
      <c r="A77" s="127" t="s">
        <v>60</v>
      </c>
      <c r="B77" s="127" t="s">
        <v>309</v>
      </c>
      <c r="C77" s="128" t="s">
        <v>391</v>
      </c>
      <c r="D77" s="129" t="s">
        <v>502</v>
      </c>
      <c r="E77" s="95"/>
      <c r="F77" s="95"/>
      <c r="G77" s="76"/>
    </row>
    <row r="78" spans="1:7" ht="26" x14ac:dyDescent="0.5">
      <c r="A78" s="130"/>
      <c r="B78" s="127" t="s">
        <v>310</v>
      </c>
      <c r="C78" s="128" t="s">
        <v>392</v>
      </c>
      <c r="D78" s="129" t="s">
        <v>503</v>
      </c>
      <c r="E78" s="95"/>
      <c r="F78" s="95"/>
      <c r="G78" s="76"/>
    </row>
    <row r="79" spans="1:7" ht="39" x14ac:dyDescent="0.5">
      <c r="A79" s="130"/>
      <c r="B79" s="127" t="s">
        <v>311</v>
      </c>
      <c r="C79" s="128" t="s">
        <v>393</v>
      </c>
      <c r="D79" s="129" t="s">
        <v>504</v>
      </c>
      <c r="E79" s="95"/>
      <c r="F79" s="95"/>
      <c r="G79" s="76"/>
    </row>
    <row r="80" spans="1:7" ht="26" x14ac:dyDescent="0.5">
      <c r="A80" s="130"/>
      <c r="B80" s="127" t="s">
        <v>312</v>
      </c>
      <c r="C80" s="128" t="s">
        <v>394</v>
      </c>
      <c r="D80" s="129" t="s">
        <v>505</v>
      </c>
      <c r="E80" s="95"/>
      <c r="F80" s="95"/>
      <c r="G80" s="76"/>
    </row>
    <row r="81" spans="1:7" ht="26" x14ac:dyDescent="0.5">
      <c r="A81" s="130"/>
      <c r="B81" s="127" t="s">
        <v>313</v>
      </c>
      <c r="C81" s="128" t="s">
        <v>395</v>
      </c>
      <c r="D81" s="129" t="s">
        <v>506</v>
      </c>
      <c r="E81" s="95"/>
      <c r="F81" s="95"/>
      <c r="G81" s="76"/>
    </row>
    <row r="82" spans="1:7" ht="26" x14ac:dyDescent="0.5">
      <c r="A82" s="130"/>
      <c r="B82" s="127" t="s">
        <v>314</v>
      </c>
      <c r="C82" s="128" t="s">
        <v>396</v>
      </c>
      <c r="D82" s="129" t="s">
        <v>507</v>
      </c>
      <c r="E82" s="95"/>
      <c r="F82" s="95"/>
      <c r="G82" s="76"/>
    </row>
    <row r="83" spans="1:7" ht="39" x14ac:dyDescent="0.5">
      <c r="A83" s="130"/>
      <c r="B83" s="127" t="s">
        <v>315</v>
      </c>
      <c r="C83" s="128" t="s">
        <v>397</v>
      </c>
      <c r="D83" s="129" t="s">
        <v>479</v>
      </c>
      <c r="E83" s="95"/>
      <c r="F83" s="95"/>
      <c r="G83" s="76"/>
    </row>
    <row r="84" spans="1:7" ht="26" x14ac:dyDescent="0.5">
      <c r="A84" s="130"/>
      <c r="B84" s="127" t="s">
        <v>316</v>
      </c>
      <c r="C84" s="128" t="s">
        <v>398</v>
      </c>
      <c r="D84" s="129" t="s">
        <v>508</v>
      </c>
      <c r="E84" s="95"/>
      <c r="F84" s="95"/>
      <c r="G84" s="76"/>
    </row>
    <row r="85" spans="1:7" ht="39" x14ac:dyDescent="0.5">
      <c r="A85" s="130"/>
      <c r="B85" s="127" t="s">
        <v>317</v>
      </c>
      <c r="C85" s="128" t="s">
        <v>399</v>
      </c>
      <c r="D85" s="129" t="s">
        <v>509</v>
      </c>
      <c r="E85" s="95"/>
      <c r="F85" s="95"/>
      <c r="G85" s="76"/>
    </row>
    <row r="86" spans="1:7" ht="26" x14ac:dyDescent="0.5">
      <c r="A86" s="131"/>
      <c r="B86" s="132" t="s">
        <v>318</v>
      </c>
      <c r="C86" s="133" t="s">
        <v>400</v>
      </c>
      <c r="D86" s="134" t="s">
        <v>509</v>
      </c>
      <c r="E86" s="95"/>
      <c r="F86" s="95"/>
      <c r="G86" s="76"/>
    </row>
    <row r="87" spans="1:7" x14ac:dyDescent="0.45">
      <c r="A87" s="76"/>
      <c r="B87" s="76"/>
      <c r="C87" s="135"/>
      <c r="D87" s="135"/>
      <c r="E87" s="135"/>
      <c r="F87" s="76"/>
    </row>
    <row r="88" spans="1:7" hidden="1" x14ac:dyDescent="0.45">
      <c r="A88" s="76"/>
      <c r="B88" s="76"/>
      <c r="C88" s="135"/>
      <c r="D88" s="135"/>
      <c r="E88" s="135"/>
      <c r="F88" s="76"/>
    </row>
    <row r="89" spans="1:7" hidden="1" x14ac:dyDescent="0.45">
      <c r="A89" s="76"/>
      <c r="B89" s="76"/>
      <c r="C89" s="135"/>
      <c r="D89" s="135"/>
      <c r="E89" s="135"/>
      <c r="F89" s="76"/>
    </row>
    <row r="90" spans="1:7" hidden="1" x14ac:dyDescent="0.45">
      <c r="A90" s="76"/>
      <c r="B90" s="76"/>
      <c r="C90" s="135"/>
      <c r="D90" s="135"/>
      <c r="E90" s="135"/>
      <c r="F90" s="76"/>
    </row>
    <row r="91" spans="1:7" hidden="1" x14ac:dyDescent="0.45">
      <c r="A91" s="76"/>
      <c r="B91" s="76"/>
      <c r="C91" s="135"/>
      <c r="D91" s="135"/>
      <c r="E91" s="135"/>
      <c r="F91" s="76"/>
    </row>
    <row r="92" spans="1:7" hidden="1" x14ac:dyDescent="0.45">
      <c r="A92" s="76"/>
      <c r="B92" s="76"/>
      <c r="C92" s="135"/>
      <c r="D92" s="135"/>
      <c r="E92" s="135"/>
      <c r="F92" s="76"/>
    </row>
    <row r="93" spans="1:7" hidden="1" x14ac:dyDescent="0.45">
      <c r="A93" s="76"/>
      <c r="B93" s="76"/>
      <c r="C93" s="135"/>
      <c r="D93" s="135"/>
      <c r="E93" s="135"/>
      <c r="F93" s="76"/>
    </row>
    <row r="94" spans="1:7" hidden="1" x14ac:dyDescent="0.45">
      <c r="A94" s="76"/>
      <c r="B94" s="76"/>
      <c r="C94" s="135"/>
      <c r="D94" s="135"/>
      <c r="E94" s="135"/>
      <c r="F94" s="76"/>
    </row>
    <row r="95" spans="1:7" hidden="1" x14ac:dyDescent="0.45">
      <c r="A95" s="76"/>
      <c r="B95" s="76"/>
      <c r="C95" s="135"/>
      <c r="D95" s="135"/>
      <c r="E95" s="135"/>
      <c r="F95" s="76"/>
    </row>
    <row r="96" spans="1:7" hidden="1" x14ac:dyDescent="0.45">
      <c r="A96" s="76"/>
      <c r="B96" s="76"/>
      <c r="C96" s="135"/>
      <c r="D96" s="135"/>
      <c r="E96" s="135"/>
      <c r="F96" s="76"/>
    </row>
    <row r="97" spans="1:6" hidden="1" x14ac:dyDescent="0.45">
      <c r="A97" s="76"/>
      <c r="B97" s="76"/>
      <c r="C97" s="135"/>
      <c r="D97" s="135"/>
      <c r="E97" s="135"/>
      <c r="F97" s="76"/>
    </row>
    <row r="98" spans="1:6" hidden="1" x14ac:dyDescent="0.45">
      <c r="A98" s="76"/>
      <c r="B98" s="76"/>
      <c r="C98" s="135"/>
      <c r="D98" s="135"/>
      <c r="E98" s="135"/>
      <c r="F98" s="76"/>
    </row>
    <row r="99" spans="1:6" hidden="1" x14ac:dyDescent="0.45">
      <c r="A99" s="76"/>
      <c r="B99" s="76"/>
      <c r="C99" s="135"/>
      <c r="D99" s="135"/>
      <c r="E99" s="135"/>
      <c r="F99" s="76"/>
    </row>
    <row r="100" spans="1:6" hidden="1" x14ac:dyDescent="0.45">
      <c r="A100" s="76"/>
      <c r="B100" s="76"/>
      <c r="C100" s="135"/>
      <c r="D100" s="135"/>
      <c r="E100" s="135"/>
      <c r="F100" s="76"/>
    </row>
    <row r="101" spans="1:6" hidden="1" x14ac:dyDescent="0.45">
      <c r="A101" s="76"/>
      <c r="B101" s="76"/>
      <c r="C101" s="135"/>
      <c r="D101" s="135"/>
      <c r="E101" s="135"/>
      <c r="F101" s="76"/>
    </row>
    <row r="102" spans="1:6" hidden="1" x14ac:dyDescent="0.45">
      <c r="A102" s="76"/>
      <c r="B102" s="76"/>
      <c r="C102" s="135"/>
      <c r="D102" s="135"/>
      <c r="E102" s="135"/>
      <c r="F102" s="76"/>
    </row>
    <row r="103" spans="1:6" hidden="1" x14ac:dyDescent="0.45">
      <c r="A103" s="76"/>
      <c r="B103" s="76"/>
      <c r="C103" s="135"/>
      <c r="D103" s="135"/>
      <c r="E103" s="135"/>
      <c r="F103" s="76"/>
    </row>
    <row r="104" spans="1:6" hidden="1" x14ac:dyDescent="0.45">
      <c r="A104" s="76"/>
      <c r="B104" s="76"/>
      <c r="C104" s="135"/>
      <c r="D104" s="135"/>
      <c r="E104" s="135"/>
      <c r="F104" s="76"/>
    </row>
    <row r="105" spans="1:6" hidden="1" x14ac:dyDescent="0.45">
      <c r="A105" s="76"/>
      <c r="B105" s="76"/>
      <c r="C105" s="135"/>
      <c r="D105" s="135"/>
      <c r="E105" s="135"/>
      <c r="F105" s="76"/>
    </row>
    <row r="106" spans="1:6" hidden="1" x14ac:dyDescent="0.45">
      <c r="A106" s="76"/>
      <c r="B106" s="76"/>
      <c r="C106" s="135"/>
      <c r="D106" s="135"/>
      <c r="E106" s="135"/>
      <c r="F106" s="76"/>
    </row>
    <row r="107" spans="1:6" hidden="1" x14ac:dyDescent="0.45">
      <c r="A107" s="76"/>
      <c r="B107" s="76"/>
      <c r="C107" s="135"/>
      <c r="D107" s="135"/>
      <c r="E107" s="135"/>
      <c r="F107" s="76"/>
    </row>
    <row r="108" spans="1:6" hidden="1" x14ac:dyDescent="0.45">
      <c r="A108" s="76"/>
      <c r="B108" s="76"/>
      <c r="C108" s="135"/>
      <c r="D108" s="135"/>
      <c r="E108" s="135"/>
      <c r="F108" s="76"/>
    </row>
    <row r="109" spans="1:6" hidden="1" x14ac:dyDescent="0.45">
      <c r="A109" s="76"/>
      <c r="B109" s="76"/>
      <c r="C109" s="135"/>
      <c r="D109" s="135"/>
      <c r="E109" s="135"/>
      <c r="F109" s="76"/>
    </row>
    <row r="110" spans="1:6" hidden="1" x14ac:dyDescent="0.45">
      <c r="A110" s="76"/>
      <c r="B110" s="76"/>
      <c r="C110" s="135"/>
      <c r="D110" s="135"/>
      <c r="E110" s="135"/>
      <c r="F110" s="76"/>
    </row>
    <row r="111" spans="1:6" hidden="1" x14ac:dyDescent="0.45">
      <c r="A111" s="76"/>
      <c r="B111" s="76"/>
      <c r="C111" s="135"/>
      <c r="D111" s="135"/>
      <c r="E111" s="135"/>
      <c r="F111" s="76"/>
    </row>
    <row r="112" spans="1:6" hidden="1" x14ac:dyDescent="0.45">
      <c r="A112" s="76"/>
      <c r="B112" s="76"/>
      <c r="C112" s="135"/>
      <c r="D112" s="135"/>
      <c r="E112" s="135"/>
      <c r="F112" s="76"/>
    </row>
    <row r="113" spans="1:6" hidden="1" x14ac:dyDescent="0.45">
      <c r="A113" s="76"/>
      <c r="B113" s="76"/>
      <c r="C113" s="135"/>
      <c r="D113" s="135"/>
      <c r="E113" s="135"/>
      <c r="F113" s="76"/>
    </row>
    <row r="114" spans="1:6" hidden="1" x14ac:dyDescent="0.45">
      <c r="A114" s="76"/>
      <c r="B114" s="76"/>
      <c r="C114" s="135"/>
      <c r="D114" s="135"/>
      <c r="E114" s="135"/>
      <c r="F114" s="76"/>
    </row>
    <row r="115" spans="1:6" hidden="1" x14ac:dyDescent="0.45">
      <c r="A115" s="76"/>
      <c r="B115" s="76"/>
      <c r="C115" s="135"/>
      <c r="D115" s="135"/>
      <c r="E115" s="135"/>
      <c r="F115" s="76"/>
    </row>
    <row r="116" spans="1:6" hidden="1" x14ac:dyDescent="0.45">
      <c r="A116" s="76"/>
      <c r="B116" s="76"/>
      <c r="C116" s="135"/>
      <c r="D116" s="135"/>
      <c r="E116" s="135"/>
      <c r="F116" s="76"/>
    </row>
    <row r="117" spans="1:6" hidden="1" x14ac:dyDescent="0.45">
      <c r="A117" s="76"/>
      <c r="B117" s="76"/>
      <c r="C117" s="135"/>
      <c r="D117" s="135"/>
      <c r="E117" s="135"/>
      <c r="F117" s="76"/>
    </row>
    <row r="118" spans="1:6" hidden="1" x14ac:dyDescent="0.45">
      <c r="A118" s="76"/>
      <c r="B118" s="76"/>
      <c r="C118" s="135"/>
      <c r="D118" s="135"/>
      <c r="E118" s="135"/>
      <c r="F118" s="76"/>
    </row>
    <row r="119" spans="1:6" hidden="1" x14ac:dyDescent="0.45">
      <c r="A119" s="76"/>
      <c r="B119" s="76"/>
      <c r="C119" s="135"/>
      <c r="D119" s="135"/>
      <c r="E119" s="135"/>
      <c r="F119" s="76"/>
    </row>
    <row r="120" spans="1:6" hidden="1" x14ac:dyDescent="0.45">
      <c r="A120" s="76"/>
      <c r="B120" s="76"/>
      <c r="C120" s="135"/>
      <c r="D120" s="135"/>
      <c r="E120" s="135"/>
      <c r="F120" s="76"/>
    </row>
    <row r="121" spans="1:6" hidden="1" x14ac:dyDescent="0.45">
      <c r="A121" s="76"/>
      <c r="B121" s="76"/>
      <c r="C121" s="135"/>
      <c r="D121" s="135"/>
      <c r="E121" s="135"/>
      <c r="F121" s="76"/>
    </row>
    <row r="122" spans="1:6" hidden="1" x14ac:dyDescent="0.45">
      <c r="A122" s="76"/>
      <c r="B122" s="76"/>
      <c r="C122" s="135"/>
      <c r="D122" s="135"/>
      <c r="E122" s="135"/>
      <c r="F122" s="76"/>
    </row>
    <row r="123" spans="1:6" hidden="1" x14ac:dyDescent="0.45">
      <c r="A123" s="76"/>
      <c r="B123" s="76"/>
      <c r="C123" s="135"/>
      <c r="D123" s="135"/>
      <c r="E123" s="135"/>
      <c r="F123" s="76"/>
    </row>
    <row r="124" spans="1:6" hidden="1" x14ac:dyDescent="0.45">
      <c r="A124" s="76"/>
      <c r="B124" s="76"/>
      <c r="C124" s="135"/>
      <c r="D124" s="135"/>
      <c r="E124" s="135"/>
      <c r="F124" s="76"/>
    </row>
    <row r="125" spans="1:6" hidden="1" x14ac:dyDescent="0.45">
      <c r="A125" s="76"/>
      <c r="B125" s="76"/>
      <c r="C125" s="135"/>
      <c r="D125" s="135"/>
      <c r="E125" s="135"/>
      <c r="F125" s="76"/>
    </row>
    <row r="126" spans="1:6" hidden="1" x14ac:dyDescent="0.45">
      <c r="A126" s="76"/>
      <c r="B126" s="76"/>
      <c r="C126" s="135"/>
      <c r="D126" s="135"/>
      <c r="E126" s="135"/>
      <c r="F126" s="76"/>
    </row>
    <row r="127" spans="1:6" hidden="1" x14ac:dyDescent="0.45">
      <c r="A127" s="76"/>
      <c r="B127" s="76"/>
      <c r="C127" s="135"/>
      <c r="D127" s="135"/>
      <c r="E127" s="135"/>
      <c r="F127" s="76"/>
    </row>
    <row r="128" spans="1:6" hidden="1" x14ac:dyDescent="0.45">
      <c r="A128" s="76"/>
      <c r="B128" s="76"/>
      <c r="C128" s="135"/>
      <c r="D128" s="135"/>
      <c r="E128" s="135"/>
      <c r="F128" s="76"/>
    </row>
    <row r="129" spans="1:6" hidden="1" x14ac:dyDescent="0.45">
      <c r="A129" s="76"/>
      <c r="B129" s="76"/>
      <c r="C129" s="135"/>
      <c r="D129" s="135"/>
      <c r="E129" s="135"/>
      <c r="F129" s="76"/>
    </row>
    <row r="130" spans="1:6" hidden="1" x14ac:dyDescent="0.45">
      <c r="A130" s="76"/>
      <c r="B130" s="76"/>
      <c r="C130" s="135"/>
      <c r="D130" s="135"/>
      <c r="E130" s="135"/>
      <c r="F130" s="76"/>
    </row>
    <row r="131" spans="1:6" hidden="1" x14ac:dyDescent="0.45">
      <c r="A131" s="76"/>
      <c r="B131" s="76"/>
      <c r="C131" s="135"/>
      <c r="D131" s="135"/>
      <c r="E131" s="135"/>
      <c r="F131" s="76"/>
    </row>
    <row r="132" spans="1:6" hidden="1" x14ac:dyDescent="0.45">
      <c r="A132" s="76"/>
      <c r="B132" s="76"/>
      <c r="C132" s="135"/>
      <c r="D132" s="135"/>
      <c r="E132" s="135"/>
      <c r="F132" s="76"/>
    </row>
    <row r="133" spans="1:6" hidden="1" x14ac:dyDescent="0.45">
      <c r="A133" s="76"/>
      <c r="B133" s="76"/>
      <c r="C133" s="135"/>
      <c r="D133" s="135"/>
      <c r="E133" s="135"/>
      <c r="F133" s="76"/>
    </row>
    <row r="134" spans="1:6" hidden="1" x14ac:dyDescent="0.45">
      <c r="A134" s="76"/>
      <c r="B134" s="76"/>
      <c r="C134" s="135"/>
      <c r="D134" s="135"/>
      <c r="E134" s="135"/>
      <c r="F134" s="76"/>
    </row>
    <row r="135" spans="1:6" hidden="1" x14ac:dyDescent="0.45">
      <c r="A135" s="76"/>
      <c r="B135" s="76"/>
      <c r="C135" s="135"/>
      <c r="D135" s="135"/>
      <c r="E135" s="135"/>
      <c r="F135" s="76"/>
    </row>
    <row r="136" spans="1:6" hidden="1" x14ac:dyDescent="0.45">
      <c r="A136" s="76"/>
      <c r="B136" s="76"/>
      <c r="C136" s="135"/>
      <c r="D136" s="135"/>
      <c r="E136" s="135"/>
      <c r="F136" s="76"/>
    </row>
    <row r="137" spans="1:6" hidden="1" x14ac:dyDescent="0.45">
      <c r="A137" s="76"/>
      <c r="B137" s="76"/>
      <c r="C137" s="135"/>
      <c r="D137" s="135"/>
      <c r="E137" s="135"/>
      <c r="F137" s="76"/>
    </row>
    <row r="138" spans="1:6" hidden="1" x14ac:dyDescent="0.45">
      <c r="A138" s="76"/>
      <c r="B138" s="76"/>
      <c r="C138" s="135"/>
      <c r="D138" s="135"/>
      <c r="E138" s="135"/>
      <c r="F138" s="76"/>
    </row>
    <row r="139" spans="1:6" hidden="1" x14ac:dyDescent="0.45">
      <c r="A139" s="76"/>
      <c r="B139" s="76"/>
      <c r="C139" s="135"/>
      <c r="D139" s="135"/>
      <c r="E139" s="135"/>
      <c r="F139" s="76"/>
    </row>
    <row r="140" spans="1:6" hidden="1" x14ac:dyDescent="0.45">
      <c r="A140" s="76"/>
      <c r="B140" s="76"/>
      <c r="C140" s="135"/>
      <c r="D140" s="135"/>
      <c r="E140" s="135"/>
      <c r="F140" s="76"/>
    </row>
    <row r="141" spans="1:6" hidden="1" x14ac:dyDescent="0.45">
      <c r="A141" s="76"/>
      <c r="B141" s="76"/>
      <c r="C141" s="135"/>
      <c r="D141" s="135"/>
      <c r="E141" s="135"/>
      <c r="F141" s="76"/>
    </row>
    <row r="142" spans="1:6" hidden="1" x14ac:dyDescent="0.45">
      <c r="A142" s="76"/>
      <c r="B142" s="76"/>
      <c r="C142" s="135"/>
      <c r="D142" s="135"/>
      <c r="E142" s="135"/>
      <c r="F142" s="76"/>
    </row>
    <row r="143" spans="1:6" hidden="1" x14ac:dyDescent="0.45">
      <c r="A143" s="76"/>
      <c r="B143" s="76"/>
      <c r="C143" s="135"/>
      <c r="D143" s="135"/>
      <c r="E143" s="135"/>
      <c r="F143" s="76"/>
    </row>
    <row r="144" spans="1:6" hidden="1" x14ac:dyDescent="0.45">
      <c r="A144" s="76"/>
      <c r="B144" s="76"/>
      <c r="C144" s="135"/>
      <c r="D144" s="135"/>
      <c r="E144" s="135"/>
      <c r="F144" s="76"/>
    </row>
    <row r="145" spans="1:6" hidden="1" x14ac:dyDescent="0.45">
      <c r="A145" s="76"/>
      <c r="B145" s="76"/>
      <c r="C145" s="135"/>
      <c r="D145" s="135"/>
      <c r="E145" s="135"/>
      <c r="F145" s="76"/>
    </row>
    <row r="146" spans="1:6" hidden="1" x14ac:dyDescent="0.45">
      <c r="A146" s="76"/>
      <c r="B146" s="76"/>
      <c r="C146" s="135"/>
      <c r="D146" s="135"/>
      <c r="E146" s="135"/>
      <c r="F146" s="76"/>
    </row>
    <row r="147" spans="1:6" hidden="1" x14ac:dyDescent="0.45">
      <c r="A147" s="76"/>
      <c r="B147" s="76"/>
      <c r="C147" s="135"/>
      <c r="D147" s="135"/>
      <c r="E147" s="135"/>
      <c r="F147" s="76"/>
    </row>
    <row r="148" spans="1:6" hidden="1" x14ac:dyDescent="0.45">
      <c r="A148" s="76"/>
      <c r="B148" s="76"/>
      <c r="C148" s="135"/>
      <c r="D148" s="135"/>
      <c r="E148" s="135"/>
      <c r="F148" s="76"/>
    </row>
    <row r="149" spans="1:6" hidden="1" x14ac:dyDescent="0.45">
      <c r="A149" s="76"/>
      <c r="B149" s="76"/>
      <c r="C149" s="135"/>
      <c r="D149" s="135"/>
      <c r="E149" s="135"/>
      <c r="F149" s="76"/>
    </row>
    <row r="150" spans="1:6" hidden="1" x14ac:dyDescent="0.45">
      <c r="A150" s="76"/>
      <c r="B150" s="76"/>
      <c r="C150" s="135"/>
      <c r="D150" s="135"/>
      <c r="E150" s="135"/>
      <c r="F150" s="76"/>
    </row>
    <row r="151" spans="1:6" hidden="1" x14ac:dyDescent="0.45">
      <c r="A151" s="76"/>
      <c r="B151" s="76"/>
      <c r="C151" s="135"/>
      <c r="D151" s="135"/>
      <c r="E151" s="135"/>
      <c r="F151" s="76"/>
    </row>
    <row r="152" spans="1:6" hidden="1" x14ac:dyDescent="0.45">
      <c r="A152" s="76"/>
      <c r="B152" s="76"/>
      <c r="C152" s="135"/>
      <c r="D152" s="135"/>
      <c r="E152" s="135"/>
      <c r="F152" s="76"/>
    </row>
    <row r="153" spans="1:6" hidden="1" x14ac:dyDescent="0.45">
      <c r="A153" s="76"/>
      <c r="B153" s="76"/>
      <c r="C153" s="135"/>
      <c r="D153" s="135"/>
      <c r="E153" s="135"/>
      <c r="F153" s="76"/>
    </row>
    <row r="154" spans="1:6" hidden="1" x14ac:dyDescent="0.45">
      <c r="A154" s="76"/>
      <c r="B154" s="76"/>
      <c r="C154" s="135"/>
      <c r="D154" s="135"/>
      <c r="E154" s="135"/>
      <c r="F154" s="76"/>
    </row>
    <row r="155" spans="1:6" hidden="1" x14ac:dyDescent="0.45">
      <c r="A155" s="76"/>
      <c r="B155" s="76"/>
      <c r="C155" s="135"/>
      <c r="D155" s="135"/>
      <c r="E155" s="135"/>
      <c r="F155" s="76"/>
    </row>
    <row r="156" spans="1:6" hidden="1" x14ac:dyDescent="0.45">
      <c r="A156" s="76"/>
      <c r="B156" s="76"/>
      <c r="C156" s="135"/>
      <c r="D156" s="135"/>
      <c r="E156" s="135"/>
      <c r="F156" s="76"/>
    </row>
    <row r="157" spans="1:6" hidden="1" x14ac:dyDescent="0.45">
      <c r="A157" s="76"/>
      <c r="B157" s="76"/>
      <c r="C157" s="135"/>
      <c r="D157" s="135"/>
      <c r="E157" s="135"/>
      <c r="F157" s="76"/>
    </row>
    <row r="158" spans="1:6" hidden="1" x14ac:dyDescent="0.45">
      <c r="A158" s="76"/>
      <c r="B158" s="76"/>
      <c r="C158" s="135"/>
      <c r="D158" s="135"/>
      <c r="E158" s="135"/>
      <c r="F158" s="76"/>
    </row>
    <row r="159" spans="1:6" hidden="1" x14ac:dyDescent="0.45">
      <c r="A159" s="76"/>
      <c r="B159" s="76"/>
      <c r="C159" s="135"/>
      <c r="D159" s="135"/>
      <c r="E159" s="135"/>
      <c r="F159" s="76"/>
    </row>
    <row r="160" spans="1:6" hidden="1" x14ac:dyDescent="0.45">
      <c r="A160" s="76"/>
      <c r="B160" s="76"/>
      <c r="C160" s="135"/>
      <c r="D160" s="135"/>
      <c r="E160" s="135"/>
      <c r="F160" s="76"/>
    </row>
    <row r="161" spans="1:6" hidden="1" x14ac:dyDescent="0.45">
      <c r="A161" s="76"/>
      <c r="B161" s="76"/>
      <c r="C161" s="135"/>
      <c r="D161" s="135"/>
      <c r="E161" s="135"/>
      <c r="F161" s="76"/>
    </row>
    <row r="162" spans="1:6" hidden="1" x14ac:dyDescent="0.45">
      <c r="A162" s="76"/>
      <c r="B162" s="76"/>
      <c r="C162" s="135"/>
      <c r="D162" s="135"/>
      <c r="E162" s="135"/>
      <c r="F162" s="76"/>
    </row>
    <row r="163" spans="1:6" hidden="1" x14ac:dyDescent="0.45">
      <c r="A163" s="76"/>
      <c r="B163" s="76"/>
      <c r="C163" s="135"/>
      <c r="D163" s="135"/>
      <c r="E163" s="135"/>
      <c r="F163" s="76"/>
    </row>
    <row r="164" spans="1:6" hidden="1" x14ac:dyDescent="0.45">
      <c r="A164" s="76"/>
      <c r="B164" s="76"/>
      <c r="C164" s="135"/>
      <c r="D164" s="135"/>
      <c r="E164" s="135"/>
      <c r="F164" s="76"/>
    </row>
    <row r="165" spans="1:6" hidden="1" x14ac:dyDescent="0.45">
      <c r="A165" s="76"/>
      <c r="B165" s="76"/>
      <c r="C165" s="135"/>
      <c r="D165" s="135"/>
      <c r="E165" s="135"/>
      <c r="F165" s="76"/>
    </row>
    <row r="166" spans="1:6" hidden="1" x14ac:dyDescent="0.45">
      <c r="A166" s="76"/>
      <c r="B166" s="76"/>
      <c r="C166" s="135"/>
      <c r="D166" s="135"/>
      <c r="E166" s="135"/>
      <c r="F166" s="76"/>
    </row>
    <row r="167" spans="1:6" hidden="1" x14ac:dyDescent="0.45">
      <c r="A167" s="76"/>
      <c r="B167" s="76"/>
      <c r="C167" s="135"/>
      <c r="D167" s="135"/>
      <c r="E167" s="135"/>
      <c r="F167" s="76"/>
    </row>
    <row r="168" spans="1:6" hidden="1" x14ac:dyDescent="0.45">
      <c r="A168" s="76"/>
      <c r="B168" s="76"/>
      <c r="C168" s="135"/>
      <c r="D168" s="135"/>
      <c r="E168" s="135"/>
      <c r="F168" s="76"/>
    </row>
    <row r="169" spans="1:6" hidden="1" x14ac:dyDescent="0.45">
      <c r="A169" s="76"/>
      <c r="B169" s="76"/>
      <c r="C169" s="135"/>
      <c r="D169" s="135"/>
      <c r="E169" s="135"/>
      <c r="F169" s="76"/>
    </row>
    <row r="170" spans="1:6" hidden="1" x14ac:dyDescent="0.45">
      <c r="A170" s="76"/>
      <c r="B170" s="76"/>
      <c r="C170" s="135"/>
      <c r="D170" s="135"/>
      <c r="E170" s="135"/>
      <c r="F170" s="135"/>
    </row>
  </sheetData>
  <sheetProtection algorithmName="SHA-512" hashValue="lPz805P4W2+xS/bAirCeBHr0+/odmvrsPMqjfjIvTYk8N0p3ic5In4PC5fntPslPRxxL1CAunqv6KqBBH3ZeAw==" saltValue="Yc9faffltPfh7u68y0eQqQ==" spinCount="100000" sheet="1" objects="1" scenarios="1"/>
  <mergeCells count="2">
    <mergeCell ref="A1:D1"/>
    <mergeCell ref="A2:D2"/>
  </mergeCells>
  <hyperlinks>
    <hyperlink ref="A2:D2" r:id="rId2" display="Illinois Professional Standards for School Leaders (IPSSL)" xr:uid="{00000000-0004-0000-0500-000000000000}"/>
    <hyperlink ref="A1:D1" r:id="rId3" display="http://www.ccsso.org/Documents/2015/ProfessionalStandardsforEducationalLeaders2015forNPBEAFINAL.pdf" xr:uid="{00000000-0004-0000-0500-000001000000}"/>
  </hyperlinks>
  <printOptions horizontalCentered="1"/>
  <pageMargins left="0.5" right="0.5" top="0.5" bottom="0.5" header="0.25" footer="0.25"/>
  <pageSetup orientation="landscape" horizontalDpi="1200" verticalDpi="1200" r:id="rId4"/>
  <headerFooter>
    <oddFooter>&amp;L&amp;8Developed by Don White, Ph.D.&amp;C&amp;8© DuPage County Regional Office of Education&amp;R&amp;8&amp;D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14"/>
  <sheetViews>
    <sheetView showGridLines="0" showRowColHeaders="0" workbookViewId="0">
      <selection sqref="A1:C1"/>
    </sheetView>
  </sheetViews>
  <sheetFormatPr defaultColWidth="0" defaultRowHeight="15.75" customHeight="1" zeroHeight="1" x14ac:dyDescent="0.5"/>
  <cols>
    <col min="1" max="3" width="40.8203125" style="29" customWidth="1"/>
    <col min="4" max="4" width="1.5859375" style="27" customWidth="1"/>
    <col min="5" max="16384" width="8.703125" style="27" hidden="1"/>
  </cols>
  <sheetData>
    <row r="1" spans="1:3" ht="40.25" customHeight="1" x14ac:dyDescent="0.5">
      <c r="A1" s="248" t="s">
        <v>736</v>
      </c>
      <c r="B1" s="248"/>
      <c r="C1" s="248"/>
    </row>
    <row r="2" spans="1:3" ht="18" customHeight="1" x14ac:dyDescent="0.5">
      <c r="A2" s="30" t="s">
        <v>538</v>
      </c>
      <c r="B2" s="30" t="s">
        <v>539</v>
      </c>
      <c r="C2" s="30" t="s">
        <v>540</v>
      </c>
    </row>
    <row r="3" spans="1:3" ht="86.25" customHeight="1" x14ac:dyDescent="0.5">
      <c r="A3" s="28" t="s">
        <v>541</v>
      </c>
      <c r="B3" s="28" t="s">
        <v>542</v>
      </c>
      <c r="C3" s="28" t="s">
        <v>543</v>
      </c>
    </row>
    <row r="4" spans="1:3" ht="56.25" customHeight="1" x14ac:dyDescent="0.5">
      <c r="A4" s="28" t="s">
        <v>544</v>
      </c>
      <c r="B4" s="28" t="s">
        <v>545</v>
      </c>
      <c r="C4" s="28" t="s">
        <v>546</v>
      </c>
    </row>
    <row r="5" spans="1:3" ht="3" customHeight="1" x14ac:dyDescent="0.5"/>
    <row r="6" spans="1:3" ht="3" customHeight="1" x14ac:dyDescent="0.5">
      <c r="A6" s="249"/>
      <c r="B6" s="249"/>
      <c r="C6" s="249"/>
    </row>
    <row r="8" spans="1:3" ht="3" customHeight="1" x14ac:dyDescent="0.5"/>
    <row r="9" spans="1:3" ht="15.75" customHeight="1" x14ac:dyDescent="0.5">
      <c r="A9" s="251" t="s">
        <v>740</v>
      </c>
      <c r="B9" s="251"/>
      <c r="C9" s="251"/>
    </row>
    <row r="10" spans="1:3" ht="57.75" customHeight="1" x14ac:dyDescent="0.5">
      <c r="A10" s="250" t="s">
        <v>739</v>
      </c>
      <c r="B10" s="250"/>
      <c r="C10" s="250"/>
    </row>
    <row r="11" spans="1:3" ht="111.5" customHeight="1" x14ac:dyDescent="0.5">
      <c r="A11" s="246" t="s">
        <v>741</v>
      </c>
      <c r="B11" s="246"/>
      <c r="C11" s="246"/>
    </row>
    <row r="12" spans="1:3" ht="297" customHeight="1" x14ac:dyDescent="0.5">
      <c r="A12" s="246" t="s">
        <v>743</v>
      </c>
      <c r="B12" s="246"/>
      <c r="C12" s="246"/>
    </row>
    <row r="13" spans="1:3" ht="102.75" customHeight="1" x14ac:dyDescent="0.5">
      <c r="A13" s="247" t="s">
        <v>742</v>
      </c>
      <c r="B13" s="247"/>
      <c r="C13" s="247"/>
    </row>
    <row r="14" spans="1:3" ht="15.75" customHeight="1" x14ac:dyDescent="0.5"/>
  </sheetData>
  <sheetProtection algorithmName="SHA-512" hashValue="C19ulLmpfXtpTFp43WayDPj+HpjeocuvuH3ohl02a4zuelm4PCpbmVSjOrl1iaS6BGN9X3JlohKShyV7gbcFUw==" saltValue="LbFAZ28eQ/hkz14Ca8DN4Q==" spinCount="100000" sheet="1" objects="1" scenarios="1"/>
  <mergeCells count="7">
    <mergeCell ref="A12:C12"/>
    <mergeCell ref="A13:C13"/>
    <mergeCell ref="A1:C1"/>
    <mergeCell ref="A6:C6"/>
    <mergeCell ref="A10:C10"/>
    <mergeCell ref="A9:C9"/>
    <mergeCell ref="A11:C11"/>
  </mergeCells>
  <hyperlinks>
    <hyperlink ref="A9:C9" r:id="rId1" display="Section 50.310 Student Growth Components" xr:uid="{00000000-0004-0000-0600-000000000000}"/>
  </hyperlinks>
  <printOptions horizontalCentered="1"/>
  <pageMargins left="0.5" right="0.25" top="0.5" bottom="0.5" header="0.25" footer="0.25"/>
  <pageSetup orientation="landscape" r:id="rId2"/>
  <headerFooter>
    <oddFooter>&amp;L&amp;"Calibri,Regular"&amp;8Developed by Don White, Ph.D.&amp;C&amp;8© DuPage County Regional Office of Education&amp;R&amp;"Calibri,Regular"&amp;8Page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68"/>
  <sheetViews>
    <sheetView showGridLines="0" showRowColHeaders="0" zoomScaleNormal="100" workbookViewId="0">
      <pane ySplit="4" topLeftCell="A5" activePane="bottomLeft" state="frozen"/>
      <selection pane="bottomLeft" activeCell="A5" sqref="A5"/>
    </sheetView>
  </sheetViews>
  <sheetFormatPr defaultColWidth="0" defaultRowHeight="13" zeroHeight="1" x14ac:dyDescent="0.5"/>
  <cols>
    <col min="1" max="1" width="11.46875" style="50" bestFit="1" customWidth="1"/>
    <col min="2" max="2" width="18.234375" style="50" customWidth="1"/>
    <col min="3" max="6" width="5.5859375" style="50" customWidth="1"/>
    <col min="7" max="7" width="31.5859375" style="50" customWidth="1"/>
    <col min="8" max="8" width="5.46875" style="51" bestFit="1" customWidth="1"/>
    <col min="9" max="9" width="1.5859375" style="49" customWidth="1"/>
    <col min="10" max="10" width="29.234375" style="50" customWidth="1"/>
    <col min="11" max="11" width="1.5859375" style="50" customWidth="1"/>
    <col min="12" max="12" width="60.5859375" style="73" customWidth="1"/>
    <col min="13" max="13" width="1.5859375" style="50" customWidth="1"/>
    <col min="14" max="16384" width="9.05859375" style="50" hidden="1"/>
  </cols>
  <sheetData>
    <row r="1" spans="1:12" ht="20.2" customHeight="1" x14ac:dyDescent="0.5">
      <c r="A1" s="48" t="s">
        <v>551</v>
      </c>
      <c r="B1" s="273" t="s">
        <v>833</v>
      </c>
      <c r="C1" s="274"/>
      <c r="D1" s="274"/>
      <c r="E1" s="274"/>
      <c r="F1" s="275"/>
      <c r="G1" s="276" t="s">
        <v>865</v>
      </c>
      <c r="H1" s="277"/>
      <c r="I1" s="50"/>
      <c r="J1" s="286" t="s">
        <v>772</v>
      </c>
      <c r="K1" s="202"/>
      <c r="L1" s="202"/>
    </row>
    <row r="2" spans="1:12" ht="20.2" customHeight="1" x14ac:dyDescent="0.5">
      <c r="A2" s="48" t="s">
        <v>547</v>
      </c>
      <c r="B2" s="273" t="s">
        <v>834</v>
      </c>
      <c r="C2" s="274"/>
      <c r="D2" s="274"/>
      <c r="E2" s="274"/>
      <c r="F2" s="275"/>
      <c r="G2" s="278"/>
      <c r="H2" s="279"/>
      <c r="J2" s="286"/>
      <c r="K2" s="202"/>
      <c r="L2" s="202"/>
    </row>
    <row r="3" spans="1:12" ht="20.2" customHeight="1" x14ac:dyDescent="0.5">
      <c r="A3" s="48" t="s">
        <v>548</v>
      </c>
      <c r="B3" s="273" t="s">
        <v>835</v>
      </c>
      <c r="C3" s="274"/>
      <c r="D3" s="274"/>
      <c r="E3" s="274"/>
      <c r="F3" s="275"/>
      <c r="G3" s="278"/>
      <c r="H3" s="279"/>
    </row>
    <row r="4" spans="1:12" ht="20.2" customHeight="1" x14ac:dyDescent="0.5">
      <c r="A4" s="48" t="s">
        <v>571</v>
      </c>
      <c r="B4" s="273" t="s">
        <v>836</v>
      </c>
      <c r="C4" s="274"/>
      <c r="D4" s="274"/>
      <c r="E4" s="274"/>
      <c r="F4" s="275"/>
      <c r="G4" s="278"/>
      <c r="H4" s="279"/>
    </row>
    <row r="5" spans="1:12" ht="20.2" customHeight="1" x14ac:dyDescent="0.5">
      <c r="A5" s="48" t="s">
        <v>549</v>
      </c>
      <c r="B5" s="273" t="s">
        <v>837</v>
      </c>
      <c r="C5" s="274"/>
      <c r="D5" s="274"/>
      <c r="E5" s="274"/>
      <c r="F5" s="275"/>
      <c r="G5" s="278"/>
      <c r="H5" s="279"/>
    </row>
    <row r="6" spans="1:12" ht="20.2" customHeight="1" x14ac:dyDescent="0.5">
      <c r="A6" s="48" t="s">
        <v>550</v>
      </c>
      <c r="B6" s="273" t="s">
        <v>838</v>
      </c>
      <c r="C6" s="274"/>
      <c r="D6" s="274"/>
      <c r="E6" s="274"/>
      <c r="F6" s="275"/>
      <c r="G6" s="280"/>
      <c r="H6" s="281"/>
    </row>
    <row r="7" spans="1:12" ht="3" customHeight="1" x14ac:dyDescent="0.5"/>
    <row r="8" spans="1:12" ht="3" customHeight="1" x14ac:dyDescent="0.5">
      <c r="A8" s="52"/>
      <c r="B8" s="52"/>
      <c r="C8" s="52"/>
      <c r="D8" s="52"/>
      <c r="E8" s="52"/>
      <c r="F8" s="52"/>
      <c r="G8" s="52"/>
      <c r="H8" s="53"/>
    </row>
    <row r="9" spans="1:12" ht="3" customHeight="1" x14ac:dyDescent="0.5"/>
    <row r="10" spans="1:12" ht="20.2" customHeight="1" x14ac:dyDescent="0.5">
      <c r="A10" s="269" t="s">
        <v>552</v>
      </c>
      <c r="B10" s="269"/>
      <c r="C10" s="269"/>
      <c r="D10" s="269"/>
      <c r="E10" s="269"/>
      <c r="F10" s="269"/>
      <c r="G10" s="269"/>
      <c r="H10" s="269"/>
      <c r="J10" s="286" t="s">
        <v>796</v>
      </c>
      <c r="K10" s="202"/>
      <c r="L10" s="202"/>
    </row>
    <row r="11" spans="1:12" s="57" customFormat="1" ht="39" x14ac:dyDescent="0.45">
      <c r="A11" s="54" t="str">
        <f>Tables!A1</f>
        <v>PSEL Standard Number</v>
      </c>
      <c r="B11" s="55" t="str">
        <f>Tables!B1</f>
        <v>Professional Standards for Educational Leaders (PSEL) 2015</v>
      </c>
      <c r="C11" s="270" t="str">
        <f>Tables!C1</f>
        <v>PSEL Descriptor</v>
      </c>
      <c r="D11" s="271"/>
      <c r="E11" s="271"/>
      <c r="F11" s="271"/>
      <c r="G11" s="272"/>
      <c r="H11" s="56" t="s">
        <v>565</v>
      </c>
      <c r="J11" s="286"/>
      <c r="K11" s="202"/>
      <c r="L11" s="202"/>
    </row>
    <row r="12" spans="1:12" ht="48" customHeight="1" x14ac:dyDescent="0.5">
      <c r="A12" s="58" t="str">
        <f>Tables!A2</f>
        <v>I</v>
      </c>
      <c r="B12" s="59" t="str">
        <f>Tables!B2</f>
        <v>Mission, Vision, and Core Values</v>
      </c>
      <c r="C12" s="265" t="str">
        <f>Tables!C2</f>
        <v>Effective educational leaders develop, advocate, and enact a shared mission, vision, and core values of high-quality education and academic success and well-being of each student.</v>
      </c>
      <c r="D12" s="266"/>
      <c r="E12" s="266"/>
      <c r="F12" s="266"/>
      <c r="G12" s="267"/>
      <c r="H12" s="91"/>
      <c r="I12" s="50"/>
      <c r="L12" s="73" t="str">
        <f>IF('Indicator Selection'!$G$8="Yes","You selected an indicator for this standard on the worksheet titled Indicator Selection but have not selected a rating. Please select a rating for all indicators on the worksheet titled Indicator Selection.",IF('Indicator Selection'!$G$9="Yes","You selected an indicator for this standard on the worksheet titled Indicator Selection but have not selected a rating. Please select a rating for all indicators on the worksheet titled Indicator Selection.",IF('Indicator Selection'!$G$10="Yes","You selected an indicator for this standard on the worksheet titled Indicator Selection but have not selected a rating. Please select a rating for all indicators on the worksheet titled Indicator Selection.",IF('Indicator Selection'!$G$11="Yes","You selected an indicator for this standard on the worksheet titled Indicator Selection but have not selected a rating. Please select a rating for all indicators on the worksheet titled Indicator Selection.",IF('Indicator Selection'!$G$12="Yes","You selected an indicator for this standard on the worksheet titled Indicator Selection but have not selected a rating. Please select a rating for all indicators on the worksheet titled Indicator Selection.",IF('Indicator Selection'!$G$13="Yes","You selected an indicator for this standard on the worksheet titled Indicator Selection but have not selected a rating. Please select a rating for all indicators on the worksheet titled Indicator Selection.",IF('Indicator Selection'!$G$14="Yes","You selected an indicator for this standard on the worksheet titled Indicator Selection but have not selected a rating. Please select a rating for all indicators on the worksheet titled Indicator Selection.","")))))))</f>
        <v/>
      </c>
    </row>
    <row r="13" spans="1:12" ht="48" customHeight="1" x14ac:dyDescent="0.5">
      <c r="A13" s="58" t="str">
        <f>Tables!A3</f>
        <v>II</v>
      </c>
      <c r="B13" s="59" t="str">
        <f>Tables!B3</f>
        <v>Ethics and Professional Norms</v>
      </c>
      <c r="C13" s="265" t="str">
        <f>Tables!C3</f>
        <v>Effective educational leaders act ethically and according to professional norms to promote each student’s academic success and well-being.</v>
      </c>
      <c r="D13" s="266"/>
      <c r="E13" s="266"/>
      <c r="F13" s="266"/>
      <c r="G13" s="267"/>
      <c r="H13" s="91"/>
      <c r="I13" s="50"/>
      <c r="J13" s="286" t="s">
        <v>797</v>
      </c>
      <c r="K13" s="202"/>
      <c r="L13" s="73" t="str">
        <f>IF('Indicator Selection'!$G$20="Yes","You selected an indicator for this standard on the worksheet titled Indicator Selection but have not selected a rating. Please select a rating for all indicators on the worksheet titled Indicator Selection.",IF('Indicator Selection'!$G$21="Yes","You selected an indicator for this standard on the worksheet titled Indicator Selection but have not selected a rating. Please select a rating for all indicators on the worksheet titled Indicator Selection.",IF('Indicator Selection'!$G$22="Yes","You selected an indicator for this standard on the worksheet titled Indicator Selection but have not selected a rating. Please select a rating for all indicators on the worksheet titled Indicator Selection.",IF('Indicator Selection'!$G$23="Yes","You selected an indicator for this standard on the worksheet titled Indicator Selection but have not selected a rating. Please select a rating for all indicators on the worksheet titled Indicator Selection.",IF('Indicator Selection'!$G$24="Yes","You selected an indicator for this standard on the worksheet titled Indicator Selection but have not selected a rating. Please select a rating for all indicators on the worksheet titled Indicator Selection.",IF('Indicator Selection'!$G$25="Yes","You selected an indicator for this standard on the worksheet titled Indicator Selection but have not selected a rating. Please select a rating for all indicators on the worksheet titled Indicator Selection.",""))))))</f>
        <v/>
      </c>
    </row>
    <row r="14" spans="1:12" ht="48" customHeight="1" x14ac:dyDescent="0.5">
      <c r="A14" s="58" t="str">
        <f>Tables!A4</f>
        <v>III</v>
      </c>
      <c r="B14" s="59" t="str">
        <f>Tables!B4</f>
        <v>Equity and Cultural Responsiveness</v>
      </c>
      <c r="C14" s="265" t="str">
        <f>Tables!C4</f>
        <v>Effective educational leaders strive for equity of educational opportunity and culturally responsive practices to promote each student’s  academic success and well-being.</v>
      </c>
      <c r="D14" s="266"/>
      <c r="E14" s="266"/>
      <c r="F14" s="266"/>
      <c r="G14" s="267"/>
      <c r="H14" s="91"/>
      <c r="I14" s="50"/>
      <c r="J14" s="286"/>
      <c r="K14" s="202"/>
      <c r="L14" s="73" t="str">
        <f>IF('Indicator Selection'!$G$31="Yes","You selected an indicator for this standard on the worksheet titled Indicator Selection but have not selected a rating. Please select a rating for all indicators on the worksheet titled Indicator Selection.",IF('Indicator Selection'!$G$32="Yes","You selected an indicator for this standard on the worksheet titled Indicator Selection but have not selected a rating. Please select a rating for all indicators on the worksheet titled Indicator Selection.",IF('Indicator Selection'!$G$33="Yes","You selected an indicator for this standard on the worksheet titled Indicator Selection but have not selected a rating. Please select a rating for all indicators on the worksheet titled Indicator Selection.",IF('Indicator Selection'!$G$34="Yes","You selected an indicator for this standard on the worksheet titled Indicator Selection but have not selected a rating. Please select a rating for all indicators on the worksheet titled Indicator Selection.",IF('Indicator Selection'!$G$35="Yes","You selected an indicator for this standard on the worksheet titled Indicator Selection but have not selected a rating. Please select a rating for all indicators on the worksheet titled Indicator Selection.",IF('Indicator Selection'!$G$36="Yes","You selected an indicator for this standard on the worksheet titled Indicator Selection but have not selected a rating. Please select a rating for all indicators on the worksheet titled Indicator Selection.",IF('Indicator Selection'!$G$37="Yes","You selected an indicator for this standard on the worksheet titled Indicator Selection but have not selected a rating. Please select a rating for all indicators on the worksheet titled Indicator Selection.",IF('Indicator Selection'!$G$38="Yes","You selected an indicator for this standard on the worksheet titled Indicator Selection but have not selected a rating. Please select a rating for all indicators on the worksheet titled Indicator Selection.",""))))))))</f>
        <v/>
      </c>
    </row>
    <row r="15" spans="1:12" ht="48" customHeight="1" x14ac:dyDescent="0.5">
      <c r="A15" s="58" t="str">
        <f>Tables!A5</f>
        <v>IV</v>
      </c>
      <c r="B15" s="59" t="str">
        <f>Tables!B5</f>
        <v>Curriculum, Instruction, and Assessment</v>
      </c>
      <c r="C15" s="265" t="str">
        <f>Tables!C5</f>
        <v>Effective educational leaders develop and support intellectually rigorous and coherent systems of curriculum, instruction, and assessment to promote each student’s academic success and well-being.</v>
      </c>
      <c r="D15" s="266"/>
      <c r="E15" s="266"/>
      <c r="F15" s="266"/>
      <c r="G15" s="267"/>
      <c r="H15" s="91"/>
      <c r="I15" s="50"/>
      <c r="J15" s="286"/>
      <c r="K15" s="202"/>
      <c r="L15" s="73" t="str">
        <f>IF('Indicator Selection'!$G$44="Yes","You selected an indicator for this standard on the worksheet titled Indicator Selection but have not selected a rating. Please select a rating for all indicators on the worksheet titled Indicator Selection.",IF('Indicator Selection'!$G$45="Yes","You selected an indicator for this standard on the worksheet titled Indicator Selection but have not selected a rating. Please select a rating for all indicators on the worksheet titled Indicator Selection.",IF('Indicator Selection'!$G$46="Yes","You selected an indicator for this standard on the worksheet titled Indicator Selection but have not selected a rating. Please select a rating for all indicators on the worksheet titled Indicator Selection.",IF('Indicator Selection'!$G$47="Yes","You selected an indicator for this standard on the worksheet titled Indicator Selection but have not selected a rating. Please select a rating for all indicators on the worksheet titled Indicator Selection.",IF('Indicator Selection'!$G$48="Yes","You selected an indicator for this standard on the worksheet titled Indicator Selection but have not selected a rating. Please select a rating for all indicators on the worksheet titled Indicator Selection.",IF('Indicator Selection'!$G$49="Yes","You selected an indicator for this standard on the worksheet titled Indicator Selection but have not selected a rating. Please select a rating for all indicators on the worksheet titled Indicator Selection.",IF('Indicator Selection'!$G$50="Yes","You selected an indicator for this standard on the worksheet titled Indicator Selection but have not selected a rating. Please select a rating for all indicators on the worksheet titled Indicator Selection.","")))))))</f>
        <v/>
      </c>
    </row>
    <row r="16" spans="1:12" ht="48" customHeight="1" x14ac:dyDescent="0.5">
      <c r="A16" s="58" t="str">
        <f>Tables!A6</f>
        <v>V</v>
      </c>
      <c r="B16" s="59" t="str">
        <f>Tables!B6</f>
        <v>Community of Care and Support for Students</v>
      </c>
      <c r="C16" s="265" t="str">
        <f>Tables!C6</f>
        <v>Effective educational leaders cultivate an inclusive, caring, and supportive school community that promotes the academic success and well-being of each student.</v>
      </c>
      <c r="D16" s="266"/>
      <c r="E16" s="266"/>
      <c r="F16" s="266"/>
      <c r="G16" s="267"/>
      <c r="H16" s="91"/>
      <c r="I16" s="50"/>
      <c r="J16" s="286"/>
      <c r="K16" s="202"/>
      <c r="L16" s="73" t="str">
        <f>IF('Indicator Selection'!$G$56="Yes","You selected an indicator for this standard on the worksheet titled Indicator Selection but have not selected a rating. Please select a rating for all indicators on the worksheet titled Indicator Selection.",IF('Indicator Selection'!$G$57="Yes","You selected an indicator for this standard on the worksheet titled Indicator Selection but have not selected a rating. Please select a rating for all indicators on the worksheet titled Indicator Selection.",IF('Indicator Selection'!$G$58="Yes","You selected an indicator for this standard on the worksheet titled Indicator Selection but have not selected a rating. Please select a rating for all indicators on the worksheet titled Indicator Selection.",IF('Indicator Selection'!$G$59="Yes","You selected an indicator for this standard on the worksheet titled Indicator Selection but have not selected a rating. Please select a rating for all indicators on the worksheet titled Indicator Selection.",IF('Indicator Selection'!$G$60="Yes","You selected an indicator for this standard on the worksheet titled Indicator Selection but have not selected a rating. Please select a rating for all indicators on the worksheet titled Indicator Selection.",IF('Indicator Selection'!$G$61="Yes","You selected an indicator for this standard on the worksheet titled Indicator Selection but have not selected a rating. Please select a rating for all indicators on the worksheet titled Indicator Selection.",""))))))</f>
        <v/>
      </c>
    </row>
    <row r="17" spans="1:12" ht="48" customHeight="1" x14ac:dyDescent="0.5">
      <c r="A17" s="58" t="str">
        <f>Tables!A7</f>
        <v>VI</v>
      </c>
      <c r="B17" s="59" t="str">
        <f>Tables!B7</f>
        <v>Professional Capacity of School Personnel</v>
      </c>
      <c r="C17" s="265" t="str">
        <f>Tables!C7</f>
        <v>Effective educational leaders develop the professional capacity and practice of school personnel to promote each student’s academic success and well-being.</v>
      </c>
      <c r="D17" s="266"/>
      <c r="E17" s="266"/>
      <c r="F17" s="266"/>
      <c r="G17" s="267"/>
      <c r="H17" s="91"/>
      <c r="I17" s="50"/>
      <c r="J17" s="286"/>
      <c r="K17" s="202"/>
      <c r="L17" s="73" t="str">
        <f>IF('Indicator Selection'!$G$67="Yes","You selected an indicator for this standard on the worksheet titled Indicator Selection but have not selected a rating. Please select a rating for all indicators on the worksheet titled Indicator Selection.",IF('Indicator Selection'!$G$68="Yes","You selected an indicator for this standard on the worksheet titled Indicator Selection but have not selected a rating. Please select a rating for all indicators on the worksheet titled Indicator Selection.",IF('Indicator Selection'!$G$69="Yes","You selected an indicator for this standard on the worksheet titled Indicator Selection but have not selected a rating. Please select a rating for all indicators on the worksheet titled Indicator Selection.",IF('Indicator Selection'!$G$70="Yes","You selected an indicator for this standard on the worksheet titled Indicator Selection but have not selected a rating. Please select a rating for all indicators on the worksheet titled Indicator Selection.",IF('Indicator Selection'!$G$71="Yes","You selected an indicator for this standard on the worksheet titled Indicator Selection but have not selected a rating. Please select a rating for all indicators on the worksheet titled Indicator Selection.",IF('Indicator Selection'!$G$72="Yes","You selected an indicator for this standard on the worksheet titled Indicator Selection but have not selected a rating. Please select a rating for all indicators on the worksheet titled Indicator Selection.",IF('Indicator Selection'!$G$73="Yes","You selected an indicator for this standard on the worksheet titled Indicator Selection but have not selected a rating. Please select a rating for all indicators on the worksheet titled Indicator Selection.",IF('Indicator Selection'!$G$74="Yes","You selected an indicator for this standard on the worksheet titled Indicator Selection but have not selected a rating. Please select a rating for all indicators on the worksheet titled Indicator Selection.",IF('Indicator Selection'!$G$75="Yes","You selected an indicator for this standard on the worksheet titled Indicator Selection but have not selected a rating. Please select a rating for all indicators on the worksheet titled Indicator Selection.","")))))))))</f>
        <v/>
      </c>
    </row>
    <row r="18" spans="1:12" ht="48" customHeight="1" x14ac:dyDescent="0.5">
      <c r="A18" s="58" t="str">
        <f>Tables!A8</f>
        <v>VII</v>
      </c>
      <c r="B18" s="59" t="str">
        <f>Tables!B8</f>
        <v>Professional Community for Teachers and Staff</v>
      </c>
      <c r="C18" s="265" t="str">
        <f>Tables!C8</f>
        <v>Effective educational leaders foster a professional community of teachers and other professional staff to promote each student’s academic success and well-being.</v>
      </c>
      <c r="D18" s="266"/>
      <c r="E18" s="266"/>
      <c r="F18" s="266"/>
      <c r="G18" s="267"/>
      <c r="H18" s="91"/>
      <c r="I18" s="50"/>
      <c r="J18" s="286"/>
      <c r="K18" s="202"/>
      <c r="L18" s="73" t="str">
        <f>IF('Indicator Selection'!$G$81="Yes","You selected an indicator for this standard on the worksheet titled Indicator Selection but have not selected a rating. Please select a rating for all indicators on the worksheet titled Indicator Selection.",IF('Indicator Selection'!$G$82="Yes","You selected an indicator for this standard on the worksheet titled Indicator Selection but have not selected a rating. Please select a rating for all indicators on the worksheet titled Indicator Selection.",IF('Indicator Selection'!$G$83="Yes","You selected an indicator for this standard on the worksheet titled Indicator Selection but have not selected a rating. Please select a rating for all indicators on the worksheet titled Indicator Selection.",IF('Indicator Selection'!$G$84="Yes","You selected an indicator for this standard on the worksheet titled Indicator Selection but have not selected a rating. Please select a rating for all indicators on the worksheet titled Indicator Selection.",IF('Indicator Selection'!$G$85="Yes","You selected an indicator for this standard on the worksheet titled Indicator Selection but have not selected a rating. Please select a rating for all indicators on the worksheet titled Indicator Selection.",IF('Indicator Selection'!$G$86="Yes","You selected an indicator for this standard on the worksheet titled Indicator Selection but have not selected a rating. Please select a rating for all indicators on the worksheet titled Indicator Selection.",IF('Indicator Selection'!$G$87="Yes","You selected an indicator for this standard on the worksheet titled Indicator Selection but have not selected a rating. Please select a rating for all indicators on the worksheet titled Indicator Selection.",IF('Indicator Selection'!$G$88="Yes","You selected an indicator for this standard on the worksheet titled Indicator Selection but have not selected a rating. Please select a rating for all indicators on the worksheet titled Indicator Selection.",""))))))))</f>
        <v/>
      </c>
    </row>
    <row r="19" spans="1:12" ht="48" customHeight="1" x14ac:dyDescent="0.5">
      <c r="A19" s="58" t="str">
        <f>Tables!A9</f>
        <v>VIII</v>
      </c>
      <c r="B19" s="59" t="str">
        <f>Tables!B9</f>
        <v>Meaningful Engagement of Families and Community</v>
      </c>
      <c r="C19" s="265" t="str">
        <f>Tables!C9</f>
        <v>Effective educational leaders engage families and the community in meaningful, reciprocal, and mutually beneficial ways to promote each student’s academic success and well-being.</v>
      </c>
      <c r="D19" s="266"/>
      <c r="E19" s="266"/>
      <c r="F19" s="266"/>
      <c r="G19" s="267"/>
      <c r="H19" s="91"/>
      <c r="I19" s="50"/>
      <c r="J19" s="286"/>
      <c r="K19" s="202"/>
      <c r="L19" s="73" t="str">
        <f>IF('Indicator Selection'!$G$94="Yes","You selected an indicator for this standard on the worksheet titled Indicator Selection but have not selected a rating. Please select a rating for all indicators on the worksheet titled Indicator Selection.",IF('Indicator Selection'!$G$95="Yes","You selected an indicator for this standard on the worksheet titled Indicator Selection but have not selected a rating. Please select a rating for all indicators on the worksheet titled Indicator Selection.",IF('Indicator Selection'!$G$96="Yes","You selected an indicator for this standard on the worksheet titled Indicator Selection but have not selected a rating. Please select a rating for all indicators on the worksheet titled Indicator Selection.",IF('Indicator Selection'!$G$97="Yes","You selected an indicator for this standard on the worksheet titled Indicator Selection but have not selected a rating. Please select a rating for all indicators on the worksheet titled Indicator Selection.",IF('Indicator Selection'!$G$98="Yes","You selected an indicator for this standard on the worksheet titled Indicator Selection but have not selected a rating. Please select a rating for all indicators on the worksheet titled Indicator Selection.",IF('Indicator Selection'!$G$99="Yes","You selected an indicator for this standard on the worksheet titled Indicator Selection but have not selected a rating. Please select a rating for all indicators on the worksheet titled Indicator Selection.",IF('Indicator Selection'!$G$100="Yes","You selected an indicator for this standard on the worksheet titled Indicator Selection but have not selected a rating. Please select a rating for all indicators on the worksheet titled Indicator Selection.",IF('Indicator Selection'!$G$101="Yes","You selected an indicator for this standard on the worksheet titled Indicator Selection but have not selected a rating. Please select a rating for all indicators on the worksheet titled Indicator Selection.",IF('Indicator Selection'!$G$102="Yes","You selected an indicator for this standard on the worksheet titled Indicator Selection but have not selected a rating. Please select a rating for all indicators on the worksheet titled Indicator Selection.",IF('Indicator Selection'!$G$103="Yes","You selected an indicator for this standard on the worksheet titled Indicator Selection but have not selected a rating. Please select a rating for all indicators on the worksheet titled Indicator Selection.",""))))))))))</f>
        <v/>
      </c>
    </row>
    <row r="20" spans="1:12" ht="48" customHeight="1" x14ac:dyDescent="0.5">
      <c r="A20" s="58" t="str">
        <f>Tables!A10</f>
        <v>IX</v>
      </c>
      <c r="B20" s="59" t="str">
        <f>Tables!B10</f>
        <v>Operations and Management</v>
      </c>
      <c r="C20" s="265" t="str">
        <f>Tables!C10</f>
        <v>Effective educational leaders manage school operations and resources to promote each student’s academic success and well-being.</v>
      </c>
      <c r="D20" s="266"/>
      <c r="E20" s="266"/>
      <c r="F20" s="266"/>
      <c r="G20" s="267"/>
      <c r="H20" s="91"/>
      <c r="I20" s="50"/>
      <c r="J20" s="286"/>
      <c r="K20" s="202"/>
      <c r="L20" s="73" t="str">
        <f>IF('Indicator Selection'!$G$109="Yes","You selected an indicator for this standard on the worksheet titled Indicator Selection but have not selected a rating. Please select a rating for all indicators on the worksheet titled Indicator Selection.",IF('Indicator Selection'!$G$110="Yes","You selected an indicator for this standard on the worksheet titled Indicator Selection but have not selected a rating. Please select a rating for all indicators on the worksheet titled Indicator Selection.",IF('Indicator Selection'!$G$111="Yes","You selected an indicator for this standard on the worksheet titled Indicator Selection but have not selected a rating. Please select a rating for all indicators on the worksheet titled Indicator Selection.",IF('Indicator Selection'!$G$112="Yes","You selected an indicator for this standard on the worksheet titled Indicator Selection but have not selected a rating. Please select a rating for all indicators on the worksheet titled Indicator Selection.",IF('Indicator Selection'!$G$113="Yes","You selected an indicator for this standard on the worksheet titled Indicator Selection but have not selected a rating. Please select a rating for all indicators on the worksheet titled Indicator Selection.",IF('Indicator Selection'!$G$114="Yes","You selected an indicator for this standard on the worksheet titled Indicator Selection but have not selected a rating. Please select a rating for all indicators on the worksheet titled Indicator Selection.",IF('Indicator Selection'!$G$115="Yes","You selected an indicator for this standard on the worksheet titled Indicator Selection but have not selected a rating. Please select a rating for all indicators on the worksheet titled Indicator Selection.",IF('Indicator Selection'!$G$116="Yes","You selected an indicator for this standard on the worksheet titled Indicator Selection but have not selected a rating. Please select a rating for all indicators on the worksheet titled Indicator Selection.",IF('Indicator Selection'!$G$117="Yes","You selected an indicator for this standard on the worksheet titled Indicator Selection but have not selected a rating. Please select a rating for all indicators on the worksheet titled Indicator Selection.",IF('Indicator Selection'!$G$118="Yes","You selected an indicator for this standard on the worksheet titled Indicator Selection but have not selected a rating. Please select a rating for all indicators on the worksheet titled Indicator Selection.",IF('Indicator Selection'!$G$119="Yes","You selected an indicator for this standard on the worksheet titled Indicator Selection but have not selected a rating. Please select a rating for all indicators on the worksheet titled Indicator Selection.",IF('Indicator Selection'!$G$120="Yes","You selected an indicator for this standard on the worksheet titled Indicator Selection but have not selected a rating. Please select a rating for all indicators on the worksheet titled Indicator Selection.",""))))))))))))</f>
        <v/>
      </c>
    </row>
    <row r="21" spans="1:12" ht="48" customHeight="1" x14ac:dyDescent="0.5">
      <c r="A21" s="58" t="str">
        <f>Tables!A11</f>
        <v>X</v>
      </c>
      <c r="B21" s="59" t="str">
        <f>Tables!B11</f>
        <v>School Improvement</v>
      </c>
      <c r="C21" s="265" t="str">
        <f>Tables!C11</f>
        <v>Effective educational leaders act as agents of continuous improvement to promote each student’s academic success and well-being.</v>
      </c>
      <c r="D21" s="266"/>
      <c r="E21" s="266"/>
      <c r="F21" s="266"/>
      <c r="G21" s="267"/>
      <c r="H21" s="91"/>
      <c r="I21" s="50"/>
      <c r="L21" s="73" t="str">
        <f>IF('Indicator Selection'!$G$126="Yes","You selected an indicator for this standard on the worksheet titled Indicator Selection but have not selected a rating. Please select a rating for all indicators on the worksheet titled Indicator Selection.",IF('Indicator Selection'!$G$127="Yes","You selected an indicator for this standard on the worksheet titled Indicator Selection but have not selected a rating. Please select a rating for all indicators on the worksheet titled Indicator Selection.",IF('Indicator Selection'!$G$128="Yes","You selected an indicator for this standard on the worksheet titled Indicator Selection but have not selected a rating. Please select a rating for all indicators on the worksheet titled Indicator Selection.",IF('Indicator Selection'!$G$129="Yes","You selected an indicator for this standard on the worksheet titled Indicator Selection but have not selected a rating. Please select a rating for all indicators on the worksheet titled Indicator Selection.",IF('Indicator Selection'!$G$130="Yes","You selected an indicator for this standard on the worksheet titled Indicator Selection but have not selected a rating. Please select a rating for all indicators on the worksheet titled Indicator Selection.",IF('Indicator Selection'!$G$131="Yes","You selected an indicator for this standard on the worksheet titled Indicator Selection but have not selected a rating. Please select a rating for all indicators on the worksheet titled Indicator Selection.",IF('Indicator Selection'!$G$1132="Yes","You selected an indicator for this standard on the worksheet titled Indicator Selection but have not selected a rating. Please select a rating for all indicators on the worksheet titled Indicator Selection.",IF('Indicator Selection'!$G$133="Yes","You selected an indicator for this standard on the worksheet titled Indicator Selection but have not selected a rating. Please select a rating for all indicators on the worksheet titled Indicator Selection.",IF('Indicator Selection'!$G$134="Yes","You selected an indicator for this standard on the worksheet titled Indicator Selection but have not selected a rating. Please select a rating for all indicators on the worksheet titled Indicator Selection.",IF('Indicator Selection'!$G$135="Yes","You selected an indicator for this standard on the worksheet titled Indicator Selection but have not selected a rating. Please select a rating for all indicators on the worksheet titled Indicator Selection.",""))))))))))</f>
        <v/>
      </c>
    </row>
    <row r="22" spans="1:12" ht="20.2" customHeight="1" x14ac:dyDescent="0.5">
      <c r="C22" s="268" t="s">
        <v>564</v>
      </c>
      <c r="D22" s="268"/>
      <c r="E22" s="268"/>
      <c r="F22" s="268"/>
      <c r="G22" s="268"/>
      <c r="H22" s="61">
        <f>SUM(H12:H21)</f>
        <v>0</v>
      </c>
      <c r="J22" s="50" t="str">
        <f>IF(H22&lt;&gt;100%,"The total must be 100%.","")</f>
        <v>The total must be 100%.</v>
      </c>
    </row>
    <row r="23" spans="1:12" ht="3" customHeight="1" x14ac:dyDescent="0.5"/>
    <row r="24" spans="1:12" ht="3" customHeight="1" x14ac:dyDescent="0.5">
      <c r="A24" s="264"/>
      <c r="B24" s="264"/>
      <c r="C24" s="264"/>
      <c r="D24" s="264"/>
      <c r="E24" s="264"/>
      <c r="F24" s="264"/>
      <c r="G24" s="264"/>
      <c r="H24" s="264"/>
    </row>
    <row r="25" spans="1:12" ht="3" customHeight="1" x14ac:dyDescent="0.5"/>
    <row r="26" spans="1:12" ht="20.2" customHeight="1" x14ac:dyDescent="0.5">
      <c r="A26" s="255" t="s">
        <v>566</v>
      </c>
      <c r="B26" s="255"/>
      <c r="C26" s="255"/>
      <c r="D26" s="255"/>
      <c r="E26" s="255"/>
      <c r="F26" s="255"/>
      <c r="G26" s="255"/>
      <c r="H26" s="255"/>
    </row>
    <row r="27" spans="1:12" ht="25.25" customHeight="1" x14ac:dyDescent="0.5">
      <c r="A27" s="256" t="s">
        <v>744</v>
      </c>
      <c r="B27" s="256"/>
      <c r="C27" s="256"/>
      <c r="D27" s="256"/>
      <c r="E27" s="256"/>
      <c r="F27" s="254" t="s">
        <v>681</v>
      </c>
      <c r="G27" s="254"/>
      <c r="H27" s="91">
        <v>0.6</v>
      </c>
      <c r="J27" s="73" t="str">
        <f>IF(H27=0,"PSEL Indicators Professional Practice must be 1% or higher.",IF(H27&gt;0,""))</f>
        <v/>
      </c>
      <c r="K27" s="73"/>
    </row>
    <row r="28" spans="1:12" ht="25.25" customHeight="1" x14ac:dyDescent="0.5">
      <c r="A28" s="256" t="s">
        <v>683</v>
      </c>
      <c r="B28" s="256"/>
      <c r="C28" s="256"/>
      <c r="D28" s="256"/>
      <c r="E28" s="256"/>
      <c r="F28" s="254" t="s">
        <v>567</v>
      </c>
      <c r="G28" s="254"/>
      <c r="H28" s="91">
        <v>0</v>
      </c>
    </row>
    <row r="29" spans="1:12" ht="25.25" customHeight="1" x14ac:dyDescent="0.5">
      <c r="A29" s="256" t="s">
        <v>682</v>
      </c>
      <c r="B29" s="256"/>
      <c r="C29" s="256"/>
      <c r="D29" s="256"/>
      <c r="E29" s="256"/>
      <c r="F29" s="254" t="s">
        <v>568</v>
      </c>
      <c r="G29" s="254"/>
      <c r="H29" s="91">
        <v>0</v>
      </c>
    </row>
    <row r="30" spans="1:12" ht="25.25" customHeight="1" x14ac:dyDescent="0.5">
      <c r="A30" s="256" t="s">
        <v>728</v>
      </c>
      <c r="B30" s="256"/>
      <c r="C30" s="256"/>
      <c r="D30" s="256"/>
      <c r="E30" s="256"/>
      <c r="F30" s="254" t="s">
        <v>732</v>
      </c>
      <c r="G30" s="254"/>
      <c r="H30" s="91">
        <v>0.1</v>
      </c>
      <c r="J30" s="73" t="str">
        <f>IF(H30=0,"Self Assessment must be 1% or higher.",IF(H30&gt;0%,"",""))</f>
        <v/>
      </c>
      <c r="K30" s="73"/>
    </row>
    <row r="31" spans="1:12" ht="25.25" customHeight="1" x14ac:dyDescent="0.5">
      <c r="A31" s="290" t="s">
        <v>684</v>
      </c>
      <c r="B31" s="290"/>
      <c r="C31" s="290"/>
      <c r="D31" s="290"/>
      <c r="E31" s="290"/>
      <c r="F31" s="287" t="s">
        <v>576</v>
      </c>
      <c r="G31" s="287"/>
      <c r="H31" s="60">
        <f>SUM(H27:H30)</f>
        <v>0.7</v>
      </c>
      <c r="J31" s="73" t="str">
        <f>IF(H31=50%,"",IF(H31&lt;50%,"Professional Practice Subtotal must be at least 50% but not more than 70%.",IF(H31&gt;70%,"Professional Practice Subtotal must be at least 50% but not more than 70%.","")))</f>
        <v/>
      </c>
      <c r="K31" s="73"/>
    </row>
    <row r="32" spans="1:12" ht="25.25" customHeight="1" x14ac:dyDescent="0.5">
      <c r="A32" s="256" t="s">
        <v>746</v>
      </c>
      <c r="B32" s="256"/>
      <c r="C32" s="256"/>
      <c r="D32" s="256"/>
      <c r="E32" s="256"/>
      <c r="F32" s="254" t="s">
        <v>738</v>
      </c>
      <c r="G32" s="254"/>
      <c r="H32" s="91">
        <v>0.3</v>
      </c>
      <c r="J32" s="50" t="str">
        <f>IF(H32&gt;29%,"","Student Growth Must Be at Least 30%.")</f>
        <v/>
      </c>
    </row>
    <row r="33" spans="1:12" ht="25.25" customHeight="1" x14ac:dyDescent="0.5">
      <c r="A33" s="258" t="s">
        <v>570</v>
      </c>
      <c r="B33" s="259"/>
      <c r="C33" s="259"/>
      <c r="D33" s="259"/>
      <c r="E33" s="259"/>
      <c r="F33" s="259"/>
      <c r="G33" s="260"/>
      <c r="H33" s="62">
        <f>SUM(H31:H32)</f>
        <v>1</v>
      </c>
      <c r="J33" s="50" t="str">
        <f>IF(H33=100%,"","Ratings Percent Total Must Be 100%.")</f>
        <v/>
      </c>
    </row>
    <row r="34" spans="1:12" ht="3" customHeight="1" x14ac:dyDescent="0.5"/>
    <row r="35" spans="1:12" ht="3" customHeight="1" x14ac:dyDescent="0.5">
      <c r="A35" s="52"/>
      <c r="B35" s="52"/>
      <c r="C35" s="52"/>
      <c r="D35" s="52"/>
      <c r="E35" s="52"/>
      <c r="F35" s="52"/>
      <c r="G35" s="52"/>
      <c r="H35" s="53"/>
    </row>
    <row r="36" spans="1:12" ht="3" customHeight="1" x14ac:dyDescent="0.5"/>
    <row r="37" spans="1:12" ht="20.2" customHeight="1" x14ac:dyDescent="0.5">
      <c r="A37" s="261" t="s">
        <v>572</v>
      </c>
      <c r="B37" s="262"/>
      <c r="C37" s="262"/>
      <c r="D37" s="262"/>
      <c r="E37" s="262"/>
      <c r="F37" s="263"/>
      <c r="G37" s="252"/>
      <c r="H37" s="253"/>
      <c r="I37" s="50"/>
      <c r="J37" s="73"/>
      <c r="K37" s="73"/>
    </row>
    <row r="38" spans="1:12" ht="20.2" customHeight="1" x14ac:dyDescent="0.5">
      <c r="A38" s="257" t="str">
        <f>Tables!AR3</f>
        <v>Distinguished</v>
      </c>
      <c r="B38" s="257"/>
      <c r="C38" s="257"/>
      <c r="D38" s="92">
        <v>3.25000000000002</v>
      </c>
      <c r="E38" s="63" t="s">
        <v>573</v>
      </c>
      <c r="F38" s="92">
        <v>4</v>
      </c>
      <c r="G38" s="252" t="str">
        <f>IF(D38&lt;=F39,"Lower Number Must Be More Than Highest Number in Next Higher Range",IF(SUM(D38-F39)&gt;=0.02,"Lower Number Must Be 0.01 From Highest Number in Next Higher Range",""))</f>
        <v/>
      </c>
      <c r="H38" s="253"/>
      <c r="I38" s="50"/>
      <c r="J38" s="288" t="s">
        <v>784</v>
      </c>
      <c r="K38" s="166"/>
      <c r="L38" s="166"/>
    </row>
    <row r="39" spans="1:12" ht="20.2" customHeight="1" x14ac:dyDescent="0.5">
      <c r="A39" s="257" t="str">
        <f>Tables!AR4</f>
        <v>Proficient</v>
      </c>
      <c r="B39" s="257"/>
      <c r="C39" s="257"/>
      <c r="D39" s="92">
        <v>2.7500000000000302</v>
      </c>
      <c r="E39" s="63" t="s">
        <v>573</v>
      </c>
      <c r="F39" s="92">
        <v>3.2400000000000202</v>
      </c>
      <c r="G39" s="252" t="str">
        <f>IF(F39&gt;=D38,"Top Number Must Be Less Than Lower Number in Next Higher Range",IF(SUM(D38-F39)&gt;=0.02,"Top Number Must Be 0.01 From Number in Next Higher Range",""))</f>
        <v/>
      </c>
      <c r="H39" s="253"/>
      <c r="J39" s="288"/>
      <c r="K39" s="166"/>
      <c r="L39" s="166"/>
    </row>
    <row r="40" spans="1:12" ht="20.2" customHeight="1" x14ac:dyDescent="0.5">
      <c r="A40" s="257" t="str">
        <f>Tables!AR5</f>
        <v>Basic</v>
      </c>
      <c r="B40" s="257"/>
      <c r="C40" s="257"/>
      <c r="D40" s="92">
        <v>2.00000000000004</v>
      </c>
      <c r="E40" s="63" t="s">
        <v>573</v>
      </c>
      <c r="F40" s="92">
        <v>2.74000000000003</v>
      </c>
      <c r="G40" s="252" t="str">
        <f>IF(F40&gt;=D39,"Top Number Must Be Less Than Lower Number in Next Higher Range",IF(SUM(D39-F40)&gt;=0.02,"Top Number Must Be 0.01 From Number in Next Higher Range",""))</f>
        <v/>
      </c>
      <c r="H40" s="253"/>
      <c r="J40" s="288"/>
      <c r="K40" s="166"/>
      <c r="L40" s="166"/>
    </row>
    <row r="41" spans="1:12" ht="20.2" customHeight="1" x14ac:dyDescent="0.5">
      <c r="A41" s="257" t="str">
        <f>Tables!AR6</f>
        <v>Unsatisfactory</v>
      </c>
      <c r="B41" s="257"/>
      <c r="C41" s="257"/>
      <c r="D41" s="92">
        <v>1.00000000000006</v>
      </c>
      <c r="E41" s="63" t="s">
        <v>573</v>
      </c>
      <c r="F41" s="92">
        <v>1.99000000000004</v>
      </c>
      <c r="G41" s="252" t="str">
        <f>IF(F41&gt;=D40,"Top Number Must Be Less Than Lower Number in Next Higher Range",IF(SUM(D40-F41)&gt;=0.02,"Top Number Must Be 0.01 From Number in Next Higher Range",""))</f>
        <v/>
      </c>
      <c r="H41" s="253"/>
      <c r="J41" s="50" t="str">
        <f>IF(D41&lt;0.01,"Must be within range of 0.00 to 4.00","")</f>
        <v/>
      </c>
    </row>
    <row r="42" spans="1:12" ht="3" customHeight="1" x14ac:dyDescent="0.5"/>
    <row r="43" spans="1:12" ht="3" customHeight="1" x14ac:dyDescent="0.5">
      <c r="A43" s="264"/>
      <c r="B43" s="264"/>
      <c r="C43" s="264"/>
      <c r="D43" s="264"/>
      <c r="E43" s="264"/>
      <c r="F43" s="264"/>
      <c r="G43" s="264"/>
      <c r="H43" s="264"/>
    </row>
    <row r="44" spans="1:12" ht="3" customHeight="1" x14ac:dyDescent="0.5"/>
    <row r="45" spans="1:12" ht="20.2" customHeight="1" x14ac:dyDescent="0.5">
      <c r="A45" s="261" t="s">
        <v>745</v>
      </c>
      <c r="B45" s="262"/>
      <c r="C45" s="262"/>
      <c r="D45" s="262"/>
      <c r="E45" s="262"/>
      <c r="F45" s="263"/>
      <c r="G45" s="252"/>
      <c r="H45" s="253"/>
    </row>
    <row r="46" spans="1:12" ht="20.2" customHeight="1" x14ac:dyDescent="0.5">
      <c r="A46" s="257" t="str">
        <f>Tables!C23</f>
        <v>Exceeds Goal</v>
      </c>
      <c r="B46" s="257"/>
      <c r="C46" s="257"/>
      <c r="D46" s="92">
        <v>3.25000000000002</v>
      </c>
      <c r="E46" s="63" t="s">
        <v>573</v>
      </c>
      <c r="F46" s="92">
        <v>4</v>
      </c>
      <c r="G46" s="252" t="str">
        <f>IF(D46&lt;=F47,"Lower Number Must Be More Than Highest Number in Next Higher Range",IF(SUM(D46-F47)&gt;=0.02,"Lower Number Must Be 0.01 From Highest Number in Next Higher Range",""))</f>
        <v/>
      </c>
      <c r="H46" s="253"/>
      <c r="J46" s="288" t="s">
        <v>783</v>
      </c>
      <c r="K46" s="166"/>
      <c r="L46" s="166"/>
    </row>
    <row r="47" spans="1:12" ht="20.2" customHeight="1" x14ac:dyDescent="0.5">
      <c r="A47" s="257" t="str">
        <f>Tables!C24</f>
        <v>Meets Goal</v>
      </c>
      <c r="B47" s="257"/>
      <c r="C47" s="257"/>
      <c r="D47" s="92">
        <v>2.7500000000000302</v>
      </c>
      <c r="E47" s="63" t="s">
        <v>573</v>
      </c>
      <c r="F47" s="92">
        <v>3.2400000000000202</v>
      </c>
      <c r="G47" s="252" t="str">
        <f>IF(F47&gt;=D46,"Top Number Must Be Less Than Lower Number in Next Higher Range",IF(SUM(D46-F47)&gt;=0.02,"Top Number Must Be 0.01 From Number in Next Higher Range",""))</f>
        <v/>
      </c>
      <c r="H47" s="253"/>
      <c r="J47" s="288"/>
      <c r="K47" s="166"/>
      <c r="L47" s="166"/>
    </row>
    <row r="48" spans="1:12" ht="20.2" customHeight="1" x14ac:dyDescent="0.5">
      <c r="A48" s="257" t="str">
        <f>Tables!C25</f>
        <v>Minimal Growth</v>
      </c>
      <c r="B48" s="257"/>
      <c r="C48" s="257"/>
      <c r="D48" s="92">
        <v>2.00000000000004</v>
      </c>
      <c r="E48" s="63" t="s">
        <v>573</v>
      </c>
      <c r="F48" s="92">
        <v>2.74000000000003</v>
      </c>
      <c r="G48" s="252" t="str">
        <f>IF(F48&gt;=D47,"Top Number Must Be Less Than Lower Number in Next Higher Range",IF(SUM(D47-F48)&gt;=0.02,"Top Number Must Be 0.01 From Number in Next Higher Range",""))</f>
        <v/>
      </c>
      <c r="H48" s="253"/>
      <c r="J48" s="288"/>
      <c r="K48" s="166"/>
      <c r="L48" s="166"/>
    </row>
    <row r="49" spans="1:12" ht="20.2" customHeight="1" x14ac:dyDescent="0.5">
      <c r="A49" s="257" t="str">
        <f>Tables!C26</f>
        <v>No Growth / Negative Growth</v>
      </c>
      <c r="B49" s="257"/>
      <c r="C49" s="257"/>
      <c r="D49" s="92">
        <v>1.00000000000006</v>
      </c>
      <c r="E49" s="63" t="s">
        <v>573</v>
      </c>
      <c r="F49" s="92">
        <v>1.99000000000004</v>
      </c>
      <c r="G49" s="252" t="str">
        <f>IF(F49&gt;=D48,"Top Number Must Be Less Than Lower Number in Next Higher Range",IF(SUM(D48-F49)&gt;=0.02,"Top Number Must Be 0.01 From Number in Next Higher Range",""))</f>
        <v/>
      </c>
      <c r="H49" s="253"/>
    </row>
    <row r="50" spans="1:12" ht="3" customHeight="1" x14ac:dyDescent="0.5"/>
    <row r="51" spans="1:12" ht="3" customHeight="1" x14ac:dyDescent="0.5">
      <c r="A51" s="264"/>
      <c r="B51" s="264"/>
      <c r="C51" s="264"/>
      <c r="D51" s="264"/>
      <c r="E51" s="264"/>
      <c r="F51" s="264"/>
      <c r="G51" s="264"/>
      <c r="H51" s="264"/>
    </row>
    <row r="52" spans="1:12" ht="3" customHeight="1" x14ac:dyDescent="0.5"/>
    <row r="53" spans="1:12" ht="20.2" customHeight="1" x14ac:dyDescent="0.5">
      <c r="A53" s="261" t="s">
        <v>785</v>
      </c>
      <c r="B53" s="262"/>
      <c r="C53" s="262"/>
      <c r="D53" s="262"/>
      <c r="E53" s="262"/>
      <c r="F53" s="263"/>
      <c r="G53" s="252"/>
      <c r="H53" s="253"/>
    </row>
    <row r="54" spans="1:12" ht="20.2" customHeight="1" x14ac:dyDescent="0.5">
      <c r="A54" s="257" t="str">
        <f>Tables!C30</f>
        <v>Excellent</v>
      </c>
      <c r="B54" s="257"/>
      <c r="C54" s="257"/>
      <c r="D54" s="92">
        <v>3.25000000000002</v>
      </c>
      <c r="E54" s="63" t="s">
        <v>573</v>
      </c>
      <c r="F54" s="92">
        <v>4</v>
      </c>
      <c r="G54" s="252" t="str">
        <f>IF(D54&lt;=F55,"Lower Number Must Be More Than Highest Number in Next Higher Range",IF(SUM(D54-F55)&gt;=0.02,"Lower Number Must Be 0.01 From Highest Number in Next Higher Range",""))</f>
        <v/>
      </c>
      <c r="H54" s="253"/>
      <c r="J54" s="288" t="s">
        <v>786</v>
      </c>
      <c r="K54" s="166"/>
      <c r="L54" s="166"/>
    </row>
    <row r="55" spans="1:12" ht="20.2" customHeight="1" x14ac:dyDescent="0.5">
      <c r="A55" s="257" t="str">
        <f>Tables!C31</f>
        <v>Proficient</v>
      </c>
      <c r="B55" s="257"/>
      <c r="C55" s="257"/>
      <c r="D55" s="92">
        <v>2.7500000000000302</v>
      </c>
      <c r="E55" s="63" t="s">
        <v>573</v>
      </c>
      <c r="F55" s="92">
        <v>3.2400000000000202</v>
      </c>
      <c r="G55" s="252" t="str">
        <f>IF(F55&gt;=D54,"Top Number Must Be Less Than Lower Number in Next Higher Range",IF(SUM(D54-F55)&gt;=0.02,"Top Number Must Be 0.01 From Number in Next Higher Range",""))</f>
        <v/>
      </c>
      <c r="H55" s="253"/>
      <c r="J55" s="288"/>
      <c r="K55" s="166"/>
      <c r="L55" s="166"/>
    </row>
    <row r="56" spans="1:12" ht="20.2" customHeight="1" x14ac:dyDescent="0.5">
      <c r="A56" s="257" t="str">
        <f>Tables!C32</f>
        <v>Needs Improvement</v>
      </c>
      <c r="B56" s="257"/>
      <c r="C56" s="257"/>
      <c r="D56" s="92">
        <v>2.00000000000004</v>
      </c>
      <c r="E56" s="63" t="s">
        <v>573</v>
      </c>
      <c r="F56" s="92">
        <v>2.74000000000003</v>
      </c>
      <c r="G56" s="252" t="str">
        <f>IF(F56&gt;=D55,"Top Number Must Be Less Than Lower Number in Next Higher Range",IF(SUM(D55-F56)&gt;=0.02,"Top Number Must Be 0.01 From Number in Next Higher Range",""))</f>
        <v/>
      </c>
      <c r="H56" s="253"/>
      <c r="J56" s="288"/>
      <c r="K56" s="166"/>
      <c r="L56" s="166"/>
    </row>
    <row r="57" spans="1:12" ht="20.2" customHeight="1" x14ac:dyDescent="0.5">
      <c r="A57" s="257" t="str">
        <f>Tables!C33</f>
        <v>Unsatisfactory</v>
      </c>
      <c r="B57" s="257"/>
      <c r="C57" s="257"/>
      <c r="D57" s="92">
        <v>1.00000000000006</v>
      </c>
      <c r="E57" s="63" t="s">
        <v>573</v>
      </c>
      <c r="F57" s="92">
        <v>1.99000000000004</v>
      </c>
      <c r="G57" s="252" t="str">
        <f>IF(F57&gt;=D56,"Top Number Must Be Less Than Lower Number in Next Higher Range",IF(SUM(D56-F57)&gt;=0.02,"Top Number Must Be 0.01 From Number in Next Higher Range",""))</f>
        <v/>
      </c>
      <c r="H57" s="253"/>
    </row>
    <row r="58" spans="1:12" ht="3" customHeight="1" x14ac:dyDescent="0.5"/>
    <row r="59" spans="1:12" ht="3" customHeight="1" x14ac:dyDescent="0.5">
      <c r="A59" s="264"/>
      <c r="B59" s="264"/>
      <c r="C59" s="264"/>
      <c r="D59" s="264"/>
      <c r="E59" s="264"/>
      <c r="F59" s="264"/>
      <c r="G59" s="264"/>
      <c r="H59" s="264"/>
    </row>
    <row r="60" spans="1:12" ht="3" customHeight="1" x14ac:dyDescent="0.5"/>
    <row r="61" spans="1:12" ht="30" customHeight="1" x14ac:dyDescent="0.5">
      <c r="A61" s="289" t="s">
        <v>748</v>
      </c>
      <c r="B61" s="289"/>
      <c r="C61" s="289"/>
      <c r="D61" s="289"/>
      <c r="E61" s="289"/>
      <c r="F61" s="289"/>
      <c r="G61" s="252"/>
      <c r="H61" s="253"/>
    </row>
    <row r="62" spans="1:12" ht="30" customHeight="1" x14ac:dyDescent="0.5">
      <c r="A62" s="136" t="s">
        <v>749</v>
      </c>
      <c r="B62" s="284" t="s">
        <v>747</v>
      </c>
      <c r="C62" s="284"/>
      <c r="D62" s="284" t="s">
        <v>673</v>
      </c>
      <c r="E62" s="284"/>
      <c r="F62" s="284"/>
      <c r="G62" s="252"/>
      <c r="H62" s="253"/>
    </row>
    <row r="63" spans="1:12" ht="0.35" customHeight="1" x14ac:dyDescent="0.5">
      <c r="A63" s="162"/>
      <c r="B63" s="285"/>
      <c r="C63" s="285"/>
      <c r="D63" s="282"/>
      <c r="E63" s="282"/>
      <c r="F63" s="282"/>
      <c r="G63" s="150"/>
      <c r="H63" s="151"/>
    </row>
    <row r="64" spans="1:12" ht="27" customHeight="1" x14ac:dyDescent="0.5">
      <c r="A64" s="63">
        <v>1</v>
      </c>
      <c r="B64" s="282" t="s">
        <v>223</v>
      </c>
      <c r="C64" s="282"/>
      <c r="D64" s="282" t="s">
        <v>223</v>
      </c>
      <c r="E64" s="282"/>
      <c r="F64" s="282"/>
      <c r="G64" s="253" t="str">
        <f>IF(B64="","Select Unsatisfactory for Professional Practice Label",IF(B64="Select Unsatisfactory","Select Unsatisfactory for Professional Practice Label",""))</f>
        <v/>
      </c>
      <c r="H64" s="253"/>
      <c r="J64" s="288" t="s">
        <v>782</v>
      </c>
      <c r="K64" s="166"/>
      <c r="L64" s="166"/>
    </row>
    <row r="65" spans="1:12" ht="27" customHeight="1" x14ac:dyDescent="0.5">
      <c r="A65" s="63">
        <v>2</v>
      </c>
      <c r="B65" s="283" t="s">
        <v>778</v>
      </c>
      <c r="C65" s="283"/>
      <c r="D65" s="282" t="s">
        <v>222</v>
      </c>
      <c r="E65" s="282"/>
      <c r="F65" s="282"/>
      <c r="G65" s="253" t="str">
        <f>IF(B65="","Select Basic or Needs Improvement for Professional Practice Label",IF(B65="Select Basic or Needs Improvement","Select Basic or Needs Improvement for Professional Practice Label",IF(B65="Basic","",IF(B65="Needs Improvement",""))))</f>
        <v>Select Basic or Needs Improvement for Professional Practice Label</v>
      </c>
      <c r="H65" s="253"/>
      <c r="J65" s="288"/>
      <c r="K65" s="166"/>
      <c r="L65" s="166"/>
    </row>
    <row r="66" spans="1:12" ht="27" customHeight="1" x14ac:dyDescent="0.5">
      <c r="A66" s="63">
        <v>3</v>
      </c>
      <c r="B66" s="282" t="s">
        <v>221</v>
      </c>
      <c r="C66" s="282"/>
      <c r="D66" s="282" t="s">
        <v>221</v>
      </c>
      <c r="E66" s="282"/>
      <c r="F66" s="282"/>
      <c r="G66" s="253" t="str">
        <f>IF(B66="","Select Proficient for Professional Practice Label",IF(B66="Select Proficient","Select Proficient for Professional Practice Label",""))</f>
        <v/>
      </c>
      <c r="H66" s="253"/>
      <c r="J66" s="288"/>
      <c r="K66" s="166"/>
      <c r="L66" s="166"/>
    </row>
    <row r="67" spans="1:12" ht="27" customHeight="1" x14ac:dyDescent="0.5">
      <c r="A67" s="63">
        <v>4</v>
      </c>
      <c r="B67" s="283" t="s">
        <v>779</v>
      </c>
      <c r="C67" s="283"/>
      <c r="D67" s="282" t="s">
        <v>674</v>
      </c>
      <c r="E67" s="282"/>
      <c r="F67" s="282"/>
      <c r="G67" s="253" t="str">
        <f>IF(B67="","Select Distinguished or Excellent for Professional Practice Label",IF(B67="Select Distinguished or Excellent","Select Distinguished or Excellent for Professional Practice Label",IF(B67="Distinguished","",IF(B67="Excellent",""))))</f>
        <v>Select Distinguished or Excellent for Professional Practice Label</v>
      </c>
      <c r="H67" s="253"/>
    </row>
    <row r="68" spans="1:12" x14ac:dyDescent="0.5">
      <c r="B68" s="137" t="s">
        <v>812</v>
      </c>
    </row>
  </sheetData>
  <sheetProtection algorithmName="SHA-512" hashValue="QzXETfEqLJwhABx4ss/2GEhSZGXHOMwIPh31F8WOAitUtM2oYmy5ZIqCpSyjzdzyvA52CwSRdUXrA/7KkY/kCQ==" saltValue="0DQw113XMD0npyT+lIwA+A==" spinCount="100000" sheet="1"/>
  <mergeCells count="94">
    <mergeCell ref="J38:J40"/>
    <mergeCell ref="J10:J11"/>
    <mergeCell ref="J13:J20"/>
    <mergeCell ref="A59:H59"/>
    <mergeCell ref="J54:J56"/>
    <mergeCell ref="A29:E29"/>
    <mergeCell ref="A30:E30"/>
    <mergeCell ref="A31:E31"/>
    <mergeCell ref="A43:H43"/>
    <mergeCell ref="A53:F53"/>
    <mergeCell ref="A54:C54"/>
    <mergeCell ref="A45:F45"/>
    <mergeCell ref="A46:C46"/>
    <mergeCell ref="C19:G19"/>
    <mergeCell ref="C20:G20"/>
    <mergeCell ref="G39:H39"/>
    <mergeCell ref="A61:F61"/>
    <mergeCell ref="G64:H64"/>
    <mergeCell ref="G65:H65"/>
    <mergeCell ref="G66:H66"/>
    <mergeCell ref="A47:C47"/>
    <mergeCell ref="A48:C48"/>
    <mergeCell ref="A49:C49"/>
    <mergeCell ref="J64:J66"/>
    <mergeCell ref="J46:J48"/>
    <mergeCell ref="G46:H46"/>
    <mergeCell ref="G53:H53"/>
    <mergeCell ref="G54:H54"/>
    <mergeCell ref="G61:H61"/>
    <mergeCell ref="G62:H62"/>
    <mergeCell ref="J1:J2"/>
    <mergeCell ref="F30:G30"/>
    <mergeCell ref="F31:G31"/>
    <mergeCell ref="F32:G32"/>
    <mergeCell ref="A57:C57"/>
    <mergeCell ref="A51:H51"/>
    <mergeCell ref="G47:H47"/>
    <mergeCell ref="G48:H48"/>
    <mergeCell ref="G49:H49"/>
    <mergeCell ref="G55:H55"/>
    <mergeCell ref="G56:H56"/>
    <mergeCell ref="G57:H57"/>
    <mergeCell ref="A55:C55"/>
    <mergeCell ref="A56:C56"/>
    <mergeCell ref="A27:E27"/>
    <mergeCell ref="A28:E28"/>
    <mergeCell ref="G67:H67"/>
    <mergeCell ref="D67:F67"/>
    <mergeCell ref="B67:C67"/>
    <mergeCell ref="D62:F62"/>
    <mergeCell ref="D63:F63"/>
    <mergeCell ref="D64:F64"/>
    <mergeCell ref="D65:F65"/>
    <mergeCell ref="D66:F66"/>
    <mergeCell ref="B62:C62"/>
    <mergeCell ref="B63:C63"/>
    <mergeCell ref="B64:C64"/>
    <mergeCell ref="B65:C65"/>
    <mergeCell ref="B66:C66"/>
    <mergeCell ref="A10:H10"/>
    <mergeCell ref="C11:G11"/>
    <mergeCell ref="B6:F6"/>
    <mergeCell ref="C17:G17"/>
    <mergeCell ref="C18:G18"/>
    <mergeCell ref="G1:H6"/>
    <mergeCell ref="B1:F1"/>
    <mergeCell ref="B2:F2"/>
    <mergeCell ref="B3:F3"/>
    <mergeCell ref="B4:F4"/>
    <mergeCell ref="B5:F5"/>
    <mergeCell ref="A24:H24"/>
    <mergeCell ref="C12:G12"/>
    <mergeCell ref="C13:G13"/>
    <mergeCell ref="C14:G14"/>
    <mergeCell ref="C15:G15"/>
    <mergeCell ref="C16:G16"/>
    <mergeCell ref="C21:G21"/>
    <mergeCell ref="C22:G22"/>
    <mergeCell ref="G45:H45"/>
    <mergeCell ref="F27:G27"/>
    <mergeCell ref="F28:G28"/>
    <mergeCell ref="F29:G29"/>
    <mergeCell ref="A26:H26"/>
    <mergeCell ref="A32:E32"/>
    <mergeCell ref="G37:H37"/>
    <mergeCell ref="G38:H38"/>
    <mergeCell ref="G40:H40"/>
    <mergeCell ref="G41:H41"/>
    <mergeCell ref="A38:C38"/>
    <mergeCell ref="A39:C39"/>
    <mergeCell ref="A33:G33"/>
    <mergeCell ref="A40:C40"/>
    <mergeCell ref="A41:C41"/>
    <mergeCell ref="A37:F37"/>
  </mergeCells>
  <conditionalFormatting sqref="B1:B6">
    <cfRule type="containsText" dxfId="3731" priority="97" operator="containsText" text="Enter ">
      <formula>NOT(ISERROR(SEARCH("Enter ",B1)))</formula>
    </cfRule>
  </conditionalFormatting>
  <conditionalFormatting sqref="H22">
    <cfRule type="cellIs" dxfId="3730" priority="78" operator="greaterThan">
      <formula>100%</formula>
    </cfRule>
    <cfRule type="cellIs" dxfId="3729" priority="80" operator="equal">
      <formula>100%</formula>
    </cfRule>
    <cfRule type="cellIs" dxfId="3728" priority="95" operator="lessThan">
      <formula>100%</formula>
    </cfRule>
  </conditionalFormatting>
  <conditionalFormatting sqref="H27">
    <cfRule type="cellIs" dxfId="3727" priority="88" operator="greaterThan">
      <formula>0</formula>
    </cfRule>
    <cfRule type="cellIs" dxfId="3726" priority="94" operator="lessThan">
      <formula>1</formula>
    </cfRule>
  </conditionalFormatting>
  <conditionalFormatting sqref="H30">
    <cfRule type="cellIs" dxfId="3725" priority="45" operator="greaterThan">
      <formula>0</formula>
    </cfRule>
    <cfRule type="cellIs" dxfId="3724" priority="87" operator="lessThan">
      <formula>1</formula>
    </cfRule>
  </conditionalFormatting>
  <conditionalFormatting sqref="H31">
    <cfRule type="cellIs" dxfId="3723" priority="82" operator="greaterThan">
      <formula>70%</formula>
    </cfRule>
    <cfRule type="cellIs" dxfId="3722" priority="86" operator="greaterThan">
      <formula>69%</formula>
    </cfRule>
    <cfRule type="cellIs" dxfId="3721" priority="92" operator="lessThan">
      <formula>50</formula>
    </cfRule>
  </conditionalFormatting>
  <conditionalFormatting sqref="H32">
    <cfRule type="cellIs" dxfId="3720" priority="85" operator="greaterThan">
      <formula>29%</formula>
    </cfRule>
    <cfRule type="cellIs" dxfId="3719" priority="91" operator="notBetween">
      <formula>29%</formula>
      <formula>50%</formula>
    </cfRule>
  </conditionalFormatting>
  <conditionalFormatting sqref="H33">
    <cfRule type="cellIs" dxfId="3718" priority="89" operator="equal">
      <formula>100%</formula>
    </cfRule>
    <cfRule type="cellIs" dxfId="3717" priority="90" operator="notEqual">
      <formula>100%</formula>
    </cfRule>
  </conditionalFormatting>
  <conditionalFormatting sqref="H28:H29">
    <cfRule type="cellIs" dxfId="3716" priority="81" operator="lessThan">
      <formula>50%</formula>
    </cfRule>
  </conditionalFormatting>
  <conditionalFormatting sqref="J34:L34">
    <cfRule type="containsText" dxfId="3715" priority="100" operator="containsText" text="Ratings Percent Total Must Be 100%.">
      <formula>NOT(ISERROR(SEARCH("Ratings Percent Total Must Be 100%.",J34)))</formula>
    </cfRule>
  </conditionalFormatting>
  <conditionalFormatting sqref="G39:G41">
    <cfRule type="containsText" dxfId="3714" priority="77" operator="containsText" text="Top Number Must Be Less Than Lower Number in Next Higher Range">
      <formula>NOT(ISERROR(SEARCH("Top Number Must Be Less Than Lower Number in Next Higher Range",G39)))</formula>
    </cfRule>
  </conditionalFormatting>
  <conditionalFormatting sqref="G39:G41">
    <cfRule type="containsText" dxfId="3713" priority="76" operator="containsText" text="Top Number Must Be 0.01">
      <formula>NOT(ISERROR(SEARCH("Top Number Must Be 0.01",G39)))</formula>
    </cfRule>
  </conditionalFormatting>
  <conditionalFormatting sqref="G48:G49">
    <cfRule type="containsText" dxfId="3712" priority="71" operator="containsText" text="Top Number Must Be Less Than Lower Number in Next Higher Range">
      <formula>NOT(ISERROR(SEARCH("Top Number Must Be Less Than Lower Number in Next Higher Range",G48)))</formula>
    </cfRule>
  </conditionalFormatting>
  <conditionalFormatting sqref="G48:G49">
    <cfRule type="containsText" dxfId="3711" priority="70" operator="containsText" text="Top Number Must Be 0.01">
      <formula>NOT(ISERROR(SEARCH("Top Number Must Be 0.01",G48)))</formula>
    </cfRule>
  </conditionalFormatting>
  <conditionalFormatting sqref="G56:G57">
    <cfRule type="containsText" dxfId="3710" priority="69" operator="containsText" text="Top Number Must Be Less Than Lower Number in Next Higher Range">
      <formula>NOT(ISERROR(SEARCH("Top Number Must Be Less Than Lower Number in Next Higher Range",G56)))</formula>
    </cfRule>
  </conditionalFormatting>
  <conditionalFormatting sqref="G56:G57">
    <cfRule type="containsText" dxfId="3709" priority="68" operator="containsText" text="Top Number Must Be 0.01">
      <formula>NOT(ISERROR(SEARCH("Top Number Must Be 0.01",G56)))</formula>
    </cfRule>
  </conditionalFormatting>
  <conditionalFormatting sqref="J22:L22">
    <cfRule type="containsText" dxfId="3708" priority="67" operator="containsText" text="The total must be 100%.">
      <formula>NOT(ISERROR(SEARCH("The total must be 100%.",J22)))</formula>
    </cfRule>
  </conditionalFormatting>
  <conditionalFormatting sqref="G64">
    <cfRule type="containsText" dxfId="3707" priority="66" operator="containsText" text="Select Unsatisfactory for Professional Practice Label">
      <formula>NOT(ISERROR(SEARCH("Select Unsatisfactory for Professional Practice Label",G64)))</formula>
    </cfRule>
  </conditionalFormatting>
  <conditionalFormatting sqref="G65">
    <cfRule type="containsText" dxfId="3706" priority="65" operator="containsText" text="Select Basic or Needs Improvement for Professional Practice Label">
      <formula>NOT(ISERROR(SEARCH("Select Basic or Needs Improvement for Professional Practice Label",G65)))</formula>
    </cfRule>
  </conditionalFormatting>
  <conditionalFormatting sqref="G66">
    <cfRule type="containsText" dxfId="3705" priority="64" operator="containsText" text="Select Proficient for Professional Practice Label">
      <formula>NOT(ISERROR(SEARCH("Select Proficient for Professional Practice Label",G66)))</formula>
    </cfRule>
  </conditionalFormatting>
  <conditionalFormatting sqref="G67">
    <cfRule type="containsText" dxfId="3704" priority="63" operator="containsText" text="Select Distinguished or Excellent for Professional Practice Label">
      <formula>NOT(ISERROR(SEARCH("Select Distinguished or Excellent for Professional Practice Label",G67)))</formula>
    </cfRule>
  </conditionalFormatting>
  <conditionalFormatting sqref="B64:C64">
    <cfRule type="containsText" dxfId="3703" priority="61" operator="containsText" text="Select Unsatisfactory">
      <formula>NOT(ISERROR(SEARCH("Select Unsatisfactory",B64)))</formula>
    </cfRule>
  </conditionalFormatting>
  <conditionalFormatting sqref="B65:C65">
    <cfRule type="containsText" dxfId="3702" priority="60" operator="containsText" text="Select Basic or Needs Improvement">
      <formula>NOT(ISERROR(SEARCH("Select Basic or Needs Improvement",B65)))</formula>
    </cfRule>
  </conditionalFormatting>
  <conditionalFormatting sqref="B67:C67">
    <cfRule type="containsText" dxfId="3701" priority="59" operator="containsText" text="Select Distinguished or Excellent">
      <formula>NOT(ISERROR(SEARCH("Select Distinguished or Excellent",B67)))</formula>
    </cfRule>
  </conditionalFormatting>
  <conditionalFormatting sqref="G37:G38">
    <cfRule type="containsText" dxfId="3700" priority="58" operator="containsText" text="Top Number Must Be Less Than Lower Number in Next Higher Range">
      <formula>NOT(ISERROR(SEARCH("Top Number Must Be Less Than Lower Number in Next Higher Range",G37)))</formula>
    </cfRule>
  </conditionalFormatting>
  <conditionalFormatting sqref="G37:G38">
    <cfRule type="containsText" dxfId="3699" priority="57" operator="containsText" text="Top Number Must Be 0.01">
      <formula>NOT(ISERROR(SEARCH("Top Number Must Be 0.01",G37)))</formula>
    </cfRule>
  </conditionalFormatting>
  <conditionalFormatting sqref="G53">
    <cfRule type="containsText" dxfId="3698" priority="56" operator="containsText" text="Top Number Must Be Less Than Lower Number in Next Higher Range">
      <formula>NOT(ISERROR(SEARCH("Top Number Must Be Less Than Lower Number in Next Higher Range",G53)))</formula>
    </cfRule>
  </conditionalFormatting>
  <conditionalFormatting sqref="G53">
    <cfRule type="containsText" dxfId="3697" priority="55" operator="containsText" text="Top Number Must Be 0.01">
      <formula>NOT(ISERROR(SEARCH("Top Number Must Be 0.01",G53)))</formula>
    </cfRule>
  </conditionalFormatting>
  <conditionalFormatting sqref="G55">
    <cfRule type="containsText" dxfId="3696" priority="54" operator="containsText" text="Top Number Must Be Less Than Lower Number in Next Higher Range">
      <formula>NOT(ISERROR(SEARCH("Top Number Must Be Less Than Lower Number in Next Higher Range",G55)))</formula>
    </cfRule>
  </conditionalFormatting>
  <conditionalFormatting sqref="G55">
    <cfRule type="containsText" dxfId="3695" priority="53" operator="containsText" text="Top Number Must Be 0.01">
      <formula>NOT(ISERROR(SEARCH("Top Number Must Be 0.01",G55)))</formula>
    </cfRule>
  </conditionalFormatting>
  <conditionalFormatting sqref="G61:G62">
    <cfRule type="containsText" dxfId="3694" priority="52" operator="containsText" text="Top Number Must Be Less Than Lower Number in Next Higher Range">
      <formula>NOT(ISERROR(SEARCH("Top Number Must Be Less Than Lower Number in Next Higher Range",G61)))</formula>
    </cfRule>
  </conditionalFormatting>
  <conditionalFormatting sqref="G61:G62">
    <cfRule type="containsText" dxfId="3693" priority="51" operator="containsText" text="Top Number Must Be 0.01">
      <formula>NOT(ISERROR(SEARCH("Top Number Must Be 0.01",G61)))</formula>
    </cfRule>
  </conditionalFormatting>
  <conditionalFormatting sqref="G47">
    <cfRule type="containsText" dxfId="3692" priority="50" operator="containsText" text="Top Number Must Be Less Than Lower Number in Next Higher Range">
      <formula>NOT(ISERROR(SEARCH("Top Number Must Be Less Than Lower Number in Next Higher Range",G47)))</formula>
    </cfRule>
  </conditionalFormatting>
  <conditionalFormatting sqref="G47">
    <cfRule type="containsText" dxfId="3691" priority="49" operator="containsText" text="Top Number Must Be 0.01">
      <formula>NOT(ISERROR(SEARCH("Top Number Must Be 0.01",G47)))</formula>
    </cfRule>
  </conditionalFormatting>
  <conditionalFormatting sqref="G45">
    <cfRule type="containsText" dxfId="3690" priority="48" operator="containsText" text="Top Number Must Be Less Than Lower Number in Next Higher Range">
      <formula>NOT(ISERROR(SEARCH("Top Number Must Be Less Than Lower Number in Next Higher Range",G45)))</formula>
    </cfRule>
  </conditionalFormatting>
  <conditionalFormatting sqref="G45">
    <cfRule type="containsText" dxfId="3689" priority="47" operator="containsText" text="Top Number Must Be 0.01">
      <formula>NOT(ISERROR(SEARCH("Top Number Must Be 0.01",G45)))</formula>
    </cfRule>
  </conditionalFormatting>
  <conditionalFormatting sqref="J21:K21">
    <cfRule type="containsText" dxfId="3688" priority="46" operator="containsText" text="Professoinal Practice Subtotal must be at least 50% but not more than 70%.">
      <formula>NOT(ISERROR(SEARCH("Professoinal Practice Subtotal must be at least 50% but not more than 70%.",J21)))</formula>
    </cfRule>
  </conditionalFormatting>
  <conditionalFormatting sqref="J27:L27">
    <cfRule type="containsText" dxfId="3687" priority="44" operator="containsText" text="PSEL Indicators Professional Practice must be 1% or higher.">
      <formula>NOT(ISERROR(SEARCH("PSEL Indicators Professional Practice must be 1% or higher.",J27)))</formula>
    </cfRule>
  </conditionalFormatting>
  <conditionalFormatting sqref="J30:L30">
    <cfRule type="containsText" dxfId="3686" priority="43" operator="containsText" text="Self Assessment must be 1% or higher.">
      <formula>NOT(ISERROR(SEARCH("Self Assessment must be 1% or higher.",J30)))</formula>
    </cfRule>
  </conditionalFormatting>
  <conditionalFormatting sqref="J31:L31">
    <cfRule type="containsText" dxfId="3685" priority="42" operator="containsText" text="Professional Practice Subtotal must be at least 50% but not more than 70%.">
      <formula>NOT(ISERROR(SEARCH("Professional Practice Subtotal must be at least 50% but not more than 70%.",J31)))</formula>
    </cfRule>
  </conditionalFormatting>
  <conditionalFormatting sqref="J32:L32">
    <cfRule type="containsText" dxfId="3684" priority="41" operator="containsText" text="Student Growth Must Be at Least 30%.">
      <formula>NOT(ISERROR(SEARCH("Student Growth Must Be at Least 30%.",J32)))</formula>
    </cfRule>
  </conditionalFormatting>
  <conditionalFormatting sqref="J33:L33">
    <cfRule type="containsText" dxfId="3683" priority="40" operator="containsText" text="Ratings Percent Total Must Be 100%.">
      <formula>NOT(ISERROR(SEARCH("Ratings Percent Total Must Be 100%.",J33)))</formula>
    </cfRule>
  </conditionalFormatting>
  <conditionalFormatting sqref="H12:H21">
    <cfRule type="containsBlanks" dxfId="3682" priority="1">
      <formula>LEN(TRIM(H12))=0</formula>
    </cfRule>
    <cfRule type="cellIs" dxfId="3681" priority="39" operator="greaterThan">
      <formula>0</formula>
    </cfRule>
  </conditionalFormatting>
  <conditionalFormatting sqref="G38:H38">
    <cfRule type="containsText" dxfId="3680" priority="37" operator="containsText" text="Lower Number Must Be More Than Highest Number in Next Higher Range">
      <formula>NOT(ISERROR(SEARCH("Lower Number Must Be More Than Highest Number in Next Higher Range",G38)))</formula>
    </cfRule>
  </conditionalFormatting>
  <conditionalFormatting sqref="G46">
    <cfRule type="containsText" dxfId="3679" priority="36" operator="containsText" text="Top Number Must Be Less Than Lower Number in Next Higher Range">
      <formula>NOT(ISERROR(SEARCH("Top Number Must Be Less Than Lower Number in Next Higher Range",G46)))</formula>
    </cfRule>
  </conditionalFormatting>
  <conditionalFormatting sqref="G46">
    <cfRule type="containsText" dxfId="3678" priority="35" operator="containsText" text="Top Number Must Be 0.01">
      <formula>NOT(ISERROR(SEARCH("Top Number Must Be 0.01",G46)))</formula>
    </cfRule>
  </conditionalFormatting>
  <conditionalFormatting sqref="G46:H46">
    <cfRule type="containsText" dxfId="3677" priority="34" operator="containsText" text="Lower Number Must Be More Than Highest Number in Next Higher Range">
      <formula>NOT(ISERROR(SEARCH("Lower Number Must Be More Than Highest Number in Next Higher Range",G46)))</formula>
    </cfRule>
  </conditionalFormatting>
  <conditionalFormatting sqref="G54">
    <cfRule type="containsText" dxfId="3676" priority="33" operator="containsText" text="Top Number Must Be Less Than Lower Number in Next Higher Range">
      <formula>NOT(ISERROR(SEARCH("Top Number Must Be Less Than Lower Number in Next Higher Range",G54)))</formula>
    </cfRule>
  </conditionalFormatting>
  <conditionalFormatting sqref="G54">
    <cfRule type="containsText" dxfId="3675" priority="32" operator="containsText" text="Top Number Must Be 0.01">
      <formula>NOT(ISERROR(SEARCH("Top Number Must Be 0.01",G54)))</formula>
    </cfRule>
  </conditionalFormatting>
  <conditionalFormatting sqref="G54:H54">
    <cfRule type="containsText" dxfId="3674" priority="31" operator="containsText" text="Lower Number Must Be More Than Highest Number in Next Higher Range">
      <formula>NOT(ISERROR(SEARCH("Lower Number Must Be More Than Highest Number in Next Higher Range",G54)))</formula>
    </cfRule>
  </conditionalFormatting>
  <conditionalFormatting sqref="L12">
    <cfRule type="containsText" dxfId="3673" priority="25"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Selection.",L12)))</formula>
    </cfRule>
  </conditionalFormatting>
  <conditionalFormatting sqref="L13">
    <cfRule type="containsText" dxfId="3672" priority="23"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Selection.",L13)))</formula>
    </cfRule>
  </conditionalFormatting>
  <conditionalFormatting sqref="L15">
    <cfRule type="containsText" dxfId="3671" priority="13"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Selection.",L15)))</formula>
    </cfRule>
  </conditionalFormatting>
  <conditionalFormatting sqref="L16">
    <cfRule type="containsText" dxfId="3670" priority="12"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Selection.",L16)))</formula>
    </cfRule>
  </conditionalFormatting>
  <conditionalFormatting sqref="L18">
    <cfRule type="containsText" dxfId="3669" priority="10"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Selection.",L18)))</formula>
    </cfRule>
  </conditionalFormatting>
  <conditionalFormatting sqref="L19">
    <cfRule type="containsText" dxfId="3668" priority="9"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Selection.",L19)))</formula>
    </cfRule>
  </conditionalFormatting>
  <conditionalFormatting sqref="L14">
    <cfRule type="containsText" dxfId="3667" priority="6"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Selection.",L14)))</formula>
    </cfRule>
  </conditionalFormatting>
  <conditionalFormatting sqref="L17">
    <cfRule type="containsText" dxfId="3666" priority="5"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Selection.",L17)))</formula>
    </cfRule>
  </conditionalFormatting>
  <conditionalFormatting sqref="L20">
    <cfRule type="containsText" dxfId="3665" priority="4"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Selection.",L20)))</formula>
    </cfRule>
  </conditionalFormatting>
  <conditionalFormatting sqref="L21">
    <cfRule type="containsText" dxfId="3664" priority="2"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Selection.",L21)))</formula>
    </cfRule>
  </conditionalFormatting>
  <dataValidations count="7">
    <dataValidation type="list" allowBlank="1" showInputMessage="1" showErrorMessage="1" sqref="H12:H21 H32" xr:uid="{00000000-0002-0000-0700-000000000000}">
      <formula1>PSEL_Ratings_Percent</formula1>
    </dataValidation>
    <dataValidation type="list" allowBlank="1" showInputMessage="1" showErrorMessage="1" sqref="H27:H30" xr:uid="{00000000-0002-0000-0700-000001000000}">
      <formula1>Overall_Eval_Ratings</formula1>
    </dataValidation>
    <dataValidation type="list" allowBlank="1" showInputMessage="1" showErrorMessage="1" sqref="D54:D57 D38:D41 D46:D49 F46:F49 F38:F41 F54:F57" xr:uid="{00000000-0002-0000-0700-000002000000}">
      <formula1>PSEL_Ratings_Number</formula1>
    </dataValidation>
    <dataValidation type="list" allowBlank="1" showInputMessage="1" showErrorMessage="1" sqref="B64" xr:uid="{00000000-0002-0000-0700-000003000000}">
      <formula1>Prof_Pract_1</formula1>
    </dataValidation>
    <dataValidation type="list" allowBlank="1" showInputMessage="1" showErrorMessage="1" sqref="B65" xr:uid="{00000000-0002-0000-0700-000004000000}">
      <formula1>Prof_Pract_2</formula1>
    </dataValidation>
    <dataValidation type="list" allowBlank="1" showInputMessage="1" showErrorMessage="1" sqref="B66" xr:uid="{00000000-0002-0000-0700-000005000000}">
      <formula1>Prof_Pract_3</formula1>
    </dataValidation>
    <dataValidation type="list" allowBlank="1" showInputMessage="1" showErrorMessage="1" sqref="B67" xr:uid="{00000000-0002-0000-0700-000006000000}">
      <formula1>Prof_Pract_4</formula1>
    </dataValidation>
  </dataValidation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rowBreaks count="1" manualBreakCount="1">
    <brk id="25"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152"/>
  <sheetViews>
    <sheetView showGridLines="0" showRowColHeaders="0" workbookViewId="0">
      <pane ySplit="3" topLeftCell="A4" activePane="bottomLeft" state="frozen"/>
      <selection pane="bottomLeft" activeCell="A6" sqref="A6:G6"/>
    </sheetView>
  </sheetViews>
  <sheetFormatPr defaultColWidth="0" defaultRowHeight="13" zeroHeight="1" x14ac:dyDescent="0.5"/>
  <cols>
    <col min="1" max="1" width="3" style="68" customWidth="1"/>
    <col min="2" max="2" width="3" style="210" hidden="1" customWidth="1"/>
    <col min="3" max="3" width="10.234375" style="220" bestFit="1" customWidth="1"/>
    <col min="4" max="4" width="19.3515625" style="68" customWidth="1"/>
    <col min="5" max="5" width="30.5859375" style="68" customWidth="1"/>
    <col min="6" max="6" width="21.46875" style="68" customWidth="1"/>
    <col min="7" max="7" width="9.8203125" style="49" bestFit="1" customWidth="1"/>
    <col min="8" max="8" width="1.5859375" style="68" customWidth="1"/>
    <col min="9" max="9" width="22.05859375" style="68" customWidth="1"/>
    <col min="10" max="10" width="1.5859375" style="68" customWidth="1"/>
    <col min="11" max="11" width="79.234375" style="210" customWidth="1"/>
    <col min="12" max="12" width="1.5859375" style="68" customWidth="1"/>
    <col min="13" max="13" width="9.05859375" style="68" hidden="1" customWidth="1"/>
    <col min="14" max="16384" width="9.05859375" style="68" hidden="1"/>
  </cols>
  <sheetData>
    <row r="1" spans="1:12" ht="20.2" customHeight="1" x14ac:dyDescent="0.5">
      <c r="A1" s="294" t="s">
        <v>547</v>
      </c>
      <c r="B1" s="294"/>
      <c r="C1" s="294"/>
      <c r="D1" s="294"/>
      <c r="E1" s="170" t="str">
        <f>IF('Eval Info &amp; Rankings'!B2="Enter Employee Name","",'Eval Info &amp; Rankings'!B2)</f>
        <v>Enter Employee Name Here</v>
      </c>
      <c r="F1" s="296" t="s">
        <v>866</v>
      </c>
      <c r="G1" s="297"/>
    </row>
    <row r="2" spans="1:12" ht="20.2" customHeight="1" x14ac:dyDescent="0.5">
      <c r="A2" s="294" t="s">
        <v>668</v>
      </c>
      <c r="B2" s="294"/>
      <c r="C2" s="294"/>
      <c r="D2" s="294"/>
      <c r="E2" s="170" t="str">
        <f>IF('Eval Info &amp; Rankings'!B4="Enter Evaluator(s)","",'Eval Info &amp; Rankings'!B4)</f>
        <v>Enter Evaluator(s) Here</v>
      </c>
      <c r="F2" s="298"/>
      <c r="G2" s="299"/>
    </row>
    <row r="3" spans="1:12" ht="20.2" customHeight="1" x14ac:dyDescent="0.5">
      <c r="A3" s="294" t="s">
        <v>549</v>
      </c>
      <c r="B3" s="294"/>
      <c r="C3" s="294"/>
      <c r="D3" s="294"/>
      <c r="E3" s="170" t="str">
        <f>IF('Eval Info &amp; Rankings'!B5="Enter School Year","",'Eval Info &amp; Rankings'!B5)</f>
        <v>Enter School Year Here</v>
      </c>
      <c r="F3" s="300"/>
      <c r="G3" s="301"/>
    </row>
    <row r="4" spans="1:12" ht="3" customHeight="1" x14ac:dyDescent="0.5">
      <c r="A4" s="295"/>
      <c r="B4" s="295"/>
      <c r="C4" s="295"/>
      <c r="D4" s="295"/>
      <c r="E4" s="295"/>
      <c r="F4" s="295"/>
      <c r="G4" s="295"/>
    </row>
    <row r="5" spans="1:12" ht="3" customHeight="1" x14ac:dyDescent="0.5">
      <c r="A5" s="211"/>
      <c r="B5" s="211"/>
      <c r="C5" s="211"/>
      <c r="D5" s="211"/>
    </row>
    <row r="6" spans="1:12" x14ac:dyDescent="0.5">
      <c r="A6" s="289" t="str">
        <f>'Professional Practice Ratings'!C8</f>
        <v>Mission, Vision, and Core Values</v>
      </c>
      <c r="B6" s="289"/>
      <c r="C6" s="289"/>
      <c r="D6" s="289"/>
      <c r="E6" s="289"/>
      <c r="F6" s="289"/>
      <c r="G6" s="289"/>
    </row>
    <row r="7" spans="1:12" s="57" customFormat="1" ht="27" customHeight="1" x14ac:dyDescent="0.45">
      <c r="B7" s="212" t="s">
        <v>615</v>
      </c>
      <c r="C7" s="54" t="s">
        <v>598</v>
      </c>
      <c r="D7" s="55" t="s">
        <v>536</v>
      </c>
      <c r="E7" s="293" t="s">
        <v>535</v>
      </c>
      <c r="F7" s="293"/>
      <c r="G7" s="213" t="s">
        <v>599</v>
      </c>
      <c r="K7" s="214"/>
      <c r="L7" s="68"/>
    </row>
    <row r="8" spans="1:12" ht="30" customHeight="1" x14ac:dyDescent="0.5">
      <c r="A8" s="291" t="s">
        <v>603</v>
      </c>
      <c r="B8" s="215" t="str">
        <f>LEFT(E8,240)</f>
        <v>Develop an educational mission for the school to promote the academic success and well-being of each student.</v>
      </c>
      <c r="C8" s="216" t="str">
        <f>Tables!T2</f>
        <v>PSEL.I.A</v>
      </c>
      <c r="D8" s="208" t="str">
        <f>Tables!U2</f>
        <v>Mission, Vision, and Core Values</v>
      </c>
      <c r="E8" s="292" t="str">
        <f>Tables!V2</f>
        <v>Develop an educational mission for the school to promote the academic success and well-being of each student.</v>
      </c>
      <c r="F8" s="292"/>
      <c r="G8" s="217" t="s">
        <v>602</v>
      </c>
      <c r="I8" s="288" t="s">
        <v>773</v>
      </c>
      <c r="J8" s="166"/>
      <c r="K8" s="202" t="str">
        <f>IF(AND(G8="Yes",'Eval Info &amp; Rankings'!$H$12=0),"You selected this indicator but have not selected a Rating % for this standard on the worksheet titled Eval Info &amp; Rankings. Please select a Rating % for Standard I on the worksheet titled Eval Info &amp; Rankings","")</f>
        <v/>
      </c>
    </row>
    <row r="9" spans="1:12" ht="70.099999999999994" customHeight="1" x14ac:dyDescent="0.5">
      <c r="A9" s="291"/>
      <c r="B9" s="215" t="str">
        <f t="shared" ref="B9:B112" si="0">LEFT(E9,240)</f>
        <v>In collaboration with members of the school and the community and using relevant data, develop and promote a vision for the school on the successful learning and development of each child and on instructional and organizational practices th</v>
      </c>
      <c r="C9" s="216" t="str">
        <f>Tables!T3</f>
        <v>PSEL.I.B</v>
      </c>
      <c r="D9" s="208" t="str">
        <f>Tables!U3</f>
        <v>Mission, Vision, and Core Values</v>
      </c>
      <c r="E9" s="292" t="str">
        <f>Tables!V3</f>
        <v>In collaboration with members of the school and the community and using relevant data, develop and promote a vision for the school on the successful learning and development of each child and on instructional and organizational practices that promote such success.</v>
      </c>
      <c r="F9" s="292"/>
      <c r="G9" s="217" t="s">
        <v>602</v>
      </c>
      <c r="I9" s="288"/>
      <c r="J9" s="166"/>
      <c r="K9" s="202" t="str">
        <f>IF(AND(G9="Yes",'Eval Info &amp; Rankings'!$H$12=0),"You selected this indicator but have not selected a Rating % for this standard on the worksheet titled Eval Info &amp; Rankings. Please select a Rating % for Standard I on the worksheet titled Eval Info &amp; Rankings","")</f>
        <v/>
      </c>
    </row>
    <row r="10" spans="1:12" ht="70.099999999999994" customHeight="1" x14ac:dyDescent="0.5">
      <c r="A10" s="291"/>
      <c r="B10" s="215" t="str">
        <f t="shared" si="0"/>
        <v xml:space="preserve">Articulate, advocate, and cultivate core values that define the school’s culture and stress the imperative of child-centered education; high expectations and student support; equity, inclusiveness, and social justice; openness, caring, and </v>
      </c>
      <c r="C10" s="216" t="str">
        <f>Tables!T4</f>
        <v>PSEL.I.C</v>
      </c>
      <c r="D10" s="208" t="str">
        <f>Tables!U4</f>
        <v>Mission, Vision, and Core Values</v>
      </c>
      <c r="E10" s="292" t="str">
        <f>Tables!V4</f>
        <v>Articulate, advocate, and cultivate core values that define the school’s culture and stress the imperative of child-centered education; high expectations and student support; equity, inclusiveness, and social justice; openness, caring, and trust; and continuous improvement.</v>
      </c>
      <c r="F10" s="292"/>
      <c r="G10" s="217" t="s">
        <v>602</v>
      </c>
      <c r="I10" s="288"/>
      <c r="J10" s="166"/>
      <c r="K10" s="202" t="str">
        <f>IF(AND(G10="Yes",'Eval Info &amp; Rankings'!$H$12=0),"You selected this indicator but have not selected a Rating % for this standard on the worksheet titled Eval Info &amp; Rankings. Please select a Rating % for Standard I on the worksheet titled Eval Info &amp; Rankings","")</f>
        <v/>
      </c>
    </row>
    <row r="11" spans="1:12" ht="30" customHeight="1" x14ac:dyDescent="0.5">
      <c r="A11" s="291"/>
      <c r="B11" s="215" t="str">
        <f t="shared" si="0"/>
        <v>Strategically develop, implement, and evaluate actions to achieve the vision for the school.</v>
      </c>
      <c r="C11" s="216" t="str">
        <f>Tables!T5</f>
        <v>PSEL.I.D</v>
      </c>
      <c r="D11" s="208" t="str">
        <f>Tables!U5</f>
        <v>Mission, Vision, and Core Values</v>
      </c>
      <c r="E11" s="292" t="str">
        <f>Tables!V5</f>
        <v>Strategically develop, implement, and evaluate actions to achieve the vision for the school.</v>
      </c>
      <c r="F11" s="292"/>
      <c r="G11" s="217" t="s">
        <v>602</v>
      </c>
      <c r="K11" s="202" t="str">
        <f>IF(AND(G11="Yes",'Eval Info &amp; Rankings'!$H$12=0),"You selected this indicator but have not selected a Rating % for this standard on the worksheet titled Eval Info &amp; Rankings. Please select a Rating % for Standard I on the worksheet titled Eval Info &amp; Rankings","")</f>
        <v/>
      </c>
    </row>
    <row r="12" spans="1:12" ht="45" customHeight="1" x14ac:dyDescent="0.5">
      <c r="A12" s="291"/>
      <c r="B12" s="215" t="str">
        <f t="shared" si="0"/>
        <v>Review the school’s mission and vision and adjust them to changing expectations and opportunities for the school, and changing needs and situations of students.</v>
      </c>
      <c r="C12" s="216" t="str">
        <f>Tables!T6</f>
        <v>PSEL.I.E</v>
      </c>
      <c r="D12" s="208" t="str">
        <f>Tables!U6</f>
        <v>Mission, Vision, and Core Values</v>
      </c>
      <c r="E12" s="292" t="str">
        <f>Tables!V6</f>
        <v>Review the school’s mission and vision and adjust them to changing expectations and opportunities for the school, and changing needs and situations of students.</v>
      </c>
      <c r="F12" s="292"/>
      <c r="G12" s="217" t="s">
        <v>602</v>
      </c>
      <c r="K12" s="202" t="str">
        <f>IF(AND(G12="Yes",'Eval Info &amp; Rankings'!$H$12=0),"You selected this indicator but have not selected a Rating % for this standard on the worksheet titled Eval Info &amp; Rankings. Please select a Rating % for Standard I on the worksheet titled Eval Info &amp; Rankings","")</f>
        <v/>
      </c>
    </row>
    <row r="13" spans="1:12" ht="30" customHeight="1" x14ac:dyDescent="0.5">
      <c r="A13" s="291"/>
      <c r="B13" s="215" t="str">
        <f t="shared" si="0"/>
        <v>Develop shared understanding of and commitment to mission, vision, and core values within the school and the community.</v>
      </c>
      <c r="C13" s="216" t="str">
        <f>Tables!T7</f>
        <v>PSEL.I.F</v>
      </c>
      <c r="D13" s="208" t="str">
        <f>Tables!U7</f>
        <v>Mission, Vision, and Core Values</v>
      </c>
      <c r="E13" s="292" t="str">
        <f>Tables!V7</f>
        <v>Develop shared understanding of and commitment to mission, vision, and core values within the school and the community.</v>
      </c>
      <c r="F13" s="292"/>
      <c r="G13" s="217" t="s">
        <v>602</v>
      </c>
      <c r="K13" s="202" t="str">
        <f>IF(AND(G13="Yes",'Eval Info &amp; Rankings'!$H$12=0),"You selected this indicator but have not selected a Rating % for this standard on the worksheet titled Eval Info &amp; Rankings. Please select a Rating % for Standard I on the worksheet titled Eval Info &amp; Rankings","")</f>
        <v/>
      </c>
    </row>
    <row r="14" spans="1:12" ht="30" customHeight="1" x14ac:dyDescent="0.5">
      <c r="A14" s="291"/>
      <c r="B14" s="215" t="str">
        <f t="shared" si="0"/>
        <v>Model and pursue the school’s mission, vision, and core values in all aspects of leadership.</v>
      </c>
      <c r="C14" s="216" t="str">
        <f>Tables!T8</f>
        <v>PSEL.I.G</v>
      </c>
      <c r="D14" s="208" t="str">
        <f>Tables!U8</f>
        <v>Mission, Vision, and Core Values</v>
      </c>
      <c r="E14" s="292" t="str">
        <f>Tables!V8</f>
        <v>Model and pursue the school’s mission, vision, and core values in all aspects of leadership.</v>
      </c>
      <c r="F14" s="292"/>
      <c r="G14" s="217" t="s">
        <v>602</v>
      </c>
      <c r="K14" s="202" t="str">
        <f>IF(AND(G14="Yes",'Eval Info &amp; Rankings'!$H$12=0),"You selected this indicator but have not selected a Rating % for this standard on the worksheet titled Eval Info &amp; Rankings. Please select a Rating % for Standard I on the worksheet titled Eval Info &amp; Rankings","")</f>
        <v/>
      </c>
    </row>
    <row r="15" spans="1:12" s="50" customFormat="1" ht="3" customHeight="1" x14ac:dyDescent="0.5">
      <c r="H15" s="49"/>
      <c r="I15" s="49"/>
      <c r="J15" s="49"/>
      <c r="K15" s="71"/>
    </row>
    <row r="16" spans="1:12" s="50" customFormat="1" ht="3" customHeight="1" x14ac:dyDescent="0.5">
      <c r="A16" s="52"/>
      <c r="B16" s="52"/>
      <c r="C16" s="52"/>
      <c r="D16" s="52"/>
      <c r="E16" s="52"/>
      <c r="F16" s="52"/>
      <c r="G16" s="52"/>
      <c r="H16" s="49"/>
      <c r="I16" s="49"/>
      <c r="J16" s="49"/>
      <c r="K16" s="71"/>
    </row>
    <row r="17" spans="1:11" s="50" customFormat="1" ht="3" customHeight="1" x14ac:dyDescent="0.5">
      <c r="H17" s="51"/>
      <c r="I17" s="49"/>
      <c r="J17" s="49"/>
      <c r="K17" s="71"/>
    </row>
    <row r="18" spans="1:11" s="50" customFormat="1" ht="15" customHeight="1" x14ac:dyDescent="0.5">
      <c r="A18" s="289" t="str">
        <f>'Professional Practice Ratings'!C50</f>
        <v>Ethics and Professional Norms</v>
      </c>
      <c r="B18" s="289"/>
      <c r="C18" s="289"/>
      <c r="D18" s="289"/>
      <c r="E18" s="289"/>
      <c r="F18" s="289"/>
      <c r="G18" s="289"/>
      <c r="H18" s="51"/>
      <c r="I18" s="49"/>
      <c r="J18" s="49"/>
      <c r="K18" s="71"/>
    </row>
    <row r="19" spans="1:11" s="57" customFormat="1" ht="27" customHeight="1" x14ac:dyDescent="0.45">
      <c r="B19" s="212" t="s">
        <v>615</v>
      </c>
      <c r="C19" s="54" t="s">
        <v>598</v>
      </c>
      <c r="D19" s="55" t="s">
        <v>536</v>
      </c>
      <c r="E19" s="293" t="s">
        <v>535</v>
      </c>
      <c r="F19" s="293"/>
      <c r="G19" s="213" t="s">
        <v>599</v>
      </c>
      <c r="K19" s="214"/>
    </row>
    <row r="20" spans="1:11" ht="45" customHeight="1" x14ac:dyDescent="0.5">
      <c r="A20" s="291" t="s">
        <v>692</v>
      </c>
      <c r="B20" s="218" t="str">
        <f t="shared" si="0"/>
        <v>Act ethically and professionally in personal conduct, relationships with others, decisionmaking, stewardship of the school’s resources, and all aspects of school leadership.</v>
      </c>
      <c r="C20" s="216" t="str">
        <f>Tables!T9</f>
        <v>PSEL.II.A</v>
      </c>
      <c r="D20" s="208" t="str">
        <f>Tables!U9</f>
        <v>Ethics and Professional Norms</v>
      </c>
      <c r="E20" s="292" t="str">
        <f>Tables!V9</f>
        <v>Act ethically and professionally in personal conduct, relationships with others, decisionmaking, stewardship of the school’s resources, and all aspects of school leadership.</v>
      </c>
      <c r="F20" s="292"/>
      <c r="G20" s="217" t="s">
        <v>602</v>
      </c>
      <c r="I20" s="288" t="s">
        <v>773</v>
      </c>
      <c r="J20" s="166"/>
      <c r="K20" s="202" t="str">
        <f>IF(AND(G20="Yes",'Eval Info &amp; Rankings'!$H$13=0),"You selected this indicator but have not selected a Rating % for this standard on the worksheet titled Eval Info &amp; Rankings. Please select a Rating % for Standard I on the worksheet titled Eval Info &amp; Rankings","")</f>
        <v/>
      </c>
    </row>
    <row r="21" spans="1:11" ht="45" customHeight="1" x14ac:dyDescent="0.5">
      <c r="A21" s="291"/>
      <c r="B21" s="218" t="str">
        <f t="shared" si="0"/>
        <v>Act according to and promote the professional norms of integrity, fairness, transparency, trust, collaboration, perseverance, learning, and continuous improvement.</v>
      </c>
      <c r="C21" s="216" t="str">
        <f>Tables!T10</f>
        <v>PSEL.II.B</v>
      </c>
      <c r="D21" s="208" t="str">
        <f>Tables!U10</f>
        <v>Ethics and Professional Norms</v>
      </c>
      <c r="E21" s="292" t="str">
        <f>Tables!V10</f>
        <v>Act according to and promote the professional norms of integrity, fairness, transparency, trust, collaboration, perseverance, learning, and continuous improvement.</v>
      </c>
      <c r="F21" s="292"/>
      <c r="G21" s="217" t="s">
        <v>602</v>
      </c>
      <c r="I21" s="288"/>
      <c r="J21" s="166"/>
      <c r="K21" s="202" t="str">
        <f>IF(AND(G21="Yes",'Eval Info &amp; Rankings'!$H$13=0),"You selected this indicator but have not selected a Rating % for this standard on the worksheet titled Eval Info &amp; Rankings. Please select a Rating % for Standard I on the worksheet titled Eval Info &amp; Rankings","")</f>
        <v/>
      </c>
    </row>
    <row r="22" spans="1:11" ht="30" customHeight="1" x14ac:dyDescent="0.5">
      <c r="A22" s="291"/>
      <c r="B22" s="218" t="str">
        <f t="shared" si="0"/>
        <v>Place children at the center of education and accept responsibility for each student’s academic success and well-being.</v>
      </c>
      <c r="C22" s="216" t="str">
        <f>Tables!T11</f>
        <v>PSEL.II.C</v>
      </c>
      <c r="D22" s="208" t="str">
        <f>Tables!U11</f>
        <v>Ethics and Professional Norms</v>
      </c>
      <c r="E22" s="292" t="str">
        <f>Tables!V11</f>
        <v>Place children at the center of education and accept responsibility for each student’s academic success and well-being.</v>
      </c>
      <c r="F22" s="292"/>
      <c r="G22" s="217" t="s">
        <v>602</v>
      </c>
      <c r="I22" s="288"/>
      <c r="J22" s="166"/>
      <c r="K22" s="202" t="str">
        <f>IF(AND(G22="Yes",'Eval Info &amp; Rankings'!$H$13=0),"You selected this indicator but have not selected a Rating % for this standard on the worksheet titled Eval Info &amp; Rankings. Please select a Rating % for Standard I on the worksheet titled Eval Info &amp; Rankings","")</f>
        <v/>
      </c>
    </row>
    <row r="23" spans="1:11" ht="30" customHeight="1" x14ac:dyDescent="0.5">
      <c r="A23" s="291"/>
      <c r="B23" s="218" t="str">
        <f t="shared" si="0"/>
        <v>Safeguard and promote the values of democracy, individual freedom and responsibility, equity, social justice, community, and diversity.</v>
      </c>
      <c r="C23" s="216" t="str">
        <f>Tables!T12</f>
        <v>PSEL.II.D</v>
      </c>
      <c r="D23" s="208" t="str">
        <f>Tables!U12</f>
        <v>Ethics and Professional Norms</v>
      </c>
      <c r="E23" s="292" t="str">
        <f>Tables!V12</f>
        <v>Safeguard and promote the values of democracy, individual freedom and responsibility, equity, social justice, community, and diversity.</v>
      </c>
      <c r="F23" s="292"/>
      <c r="G23" s="217" t="s">
        <v>602</v>
      </c>
      <c r="K23" s="202" t="str">
        <f>IF(AND(G23="Yes",'Eval Info &amp; Rankings'!$H$13=0),"You selected this indicator but have not selected a Rating % for this standard on the worksheet titled Eval Info &amp; Rankings. Please select a Rating % for Standard I on the worksheet titled Eval Info &amp; Rankings","")</f>
        <v/>
      </c>
    </row>
    <row r="24" spans="1:11" ht="30" customHeight="1" x14ac:dyDescent="0.5">
      <c r="A24" s="291"/>
      <c r="B24" s="218" t="str">
        <f t="shared" si="0"/>
        <v>Lead with interpersonal and communication skill, social-emotional insight, and understanding of all students’ and staff members’ backgrounds and cultures.</v>
      </c>
      <c r="C24" s="216" t="str">
        <f>Tables!T13</f>
        <v>PSEL.II.E</v>
      </c>
      <c r="D24" s="208" t="str">
        <f>Tables!U13</f>
        <v>Ethics and Professional Norms</v>
      </c>
      <c r="E24" s="292" t="str">
        <f>Tables!V13</f>
        <v>Lead with interpersonal and communication skill, social-emotional insight, and understanding of all students’ and staff members’ backgrounds and cultures.</v>
      </c>
      <c r="F24" s="292"/>
      <c r="G24" s="217" t="s">
        <v>602</v>
      </c>
      <c r="K24" s="202" t="str">
        <f>IF(AND(G24="Yes",'Eval Info &amp; Rankings'!$H$13=0),"You selected this indicator but have not selected a Rating % for this standard on the worksheet titled Eval Info &amp; Rankings. Please select a Rating % for Standard I on the worksheet titled Eval Info &amp; Rankings","")</f>
        <v/>
      </c>
    </row>
    <row r="25" spans="1:11" ht="30" customHeight="1" x14ac:dyDescent="0.5">
      <c r="A25" s="291"/>
      <c r="B25" s="218" t="str">
        <f t="shared" si="0"/>
        <v>Provide moral direction for the school and promote ethical and professional behavior among faculty and staff.</v>
      </c>
      <c r="C25" s="216" t="str">
        <f>Tables!T14</f>
        <v>PSEL.II.F</v>
      </c>
      <c r="D25" s="208" t="str">
        <f>Tables!U14</f>
        <v>Ethics and Professional Norms</v>
      </c>
      <c r="E25" s="292" t="str">
        <f>Tables!V14</f>
        <v>Provide moral direction for the school and promote ethical and professional behavior among faculty and staff.</v>
      </c>
      <c r="F25" s="292"/>
      <c r="G25" s="217" t="s">
        <v>602</v>
      </c>
      <c r="K25" s="202" t="str">
        <f>IF(AND(G25="Yes",'Eval Info &amp; Rankings'!$H$13=0),"You selected this indicator but have not selected a Rating % for this standard on the worksheet titled Eval Info &amp; Rankings. Please select a Rating % for Standard I on the worksheet titled Eval Info &amp; Rankings","")</f>
        <v/>
      </c>
    </row>
    <row r="26" spans="1:11" s="50" customFormat="1" ht="3" customHeight="1" x14ac:dyDescent="0.5">
      <c r="H26" s="51"/>
      <c r="I26" s="49"/>
      <c r="J26" s="49"/>
      <c r="K26" s="71"/>
    </row>
    <row r="27" spans="1:11" s="50" customFormat="1" ht="3" customHeight="1" x14ac:dyDescent="0.5">
      <c r="A27" s="52"/>
      <c r="B27" s="52"/>
      <c r="C27" s="52"/>
      <c r="D27" s="52"/>
      <c r="E27" s="52"/>
      <c r="F27" s="52"/>
      <c r="G27" s="52"/>
      <c r="H27" s="49"/>
      <c r="I27" s="49"/>
      <c r="J27" s="49"/>
      <c r="K27" s="71"/>
    </row>
    <row r="28" spans="1:11" s="50" customFormat="1" ht="3" customHeight="1" x14ac:dyDescent="0.5">
      <c r="H28" s="51"/>
      <c r="I28" s="49"/>
      <c r="J28" s="49"/>
      <c r="K28" s="71"/>
    </row>
    <row r="29" spans="1:11" s="50" customFormat="1" ht="15" customHeight="1" x14ac:dyDescent="0.5">
      <c r="A29" s="289" t="str">
        <f>'Professional Practice Ratings'!C87</f>
        <v>Equity and Cultural Responsiveness</v>
      </c>
      <c r="B29" s="289"/>
      <c r="C29" s="289"/>
      <c r="D29" s="289"/>
      <c r="E29" s="289"/>
      <c r="F29" s="289"/>
      <c r="G29" s="289"/>
      <c r="H29" s="51"/>
      <c r="I29" s="49"/>
      <c r="J29" s="49"/>
      <c r="K29" s="71"/>
    </row>
    <row r="30" spans="1:11" s="50" customFormat="1" ht="26" x14ac:dyDescent="0.45">
      <c r="A30" s="57"/>
      <c r="B30" s="212" t="s">
        <v>615</v>
      </c>
      <c r="C30" s="54" t="s">
        <v>598</v>
      </c>
      <c r="D30" s="55" t="s">
        <v>536</v>
      </c>
      <c r="E30" s="293" t="s">
        <v>535</v>
      </c>
      <c r="F30" s="293"/>
      <c r="G30" s="213" t="s">
        <v>599</v>
      </c>
      <c r="H30" s="51"/>
      <c r="I30" s="49"/>
      <c r="J30" s="49"/>
      <c r="K30" s="71"/>
    </row>
    <row r="31" spans="1:11" ht="30" customHeight="1" x14ac:dyDescent="0.5">
      <c r="A31" s="291" t="s">
        <v>606</v>
      </c>
      <c r="B31" s="215" t="str">
        <f t="shared" si="0"/>
        <v>Ensure that each student is treated fairly, respectfully, and with an understanding of each student’s culture and context.</v>
      </c>
      <c r="C31" s="216" t="str">
        <f>Tables!T15</f>
        <v>PSEL.III.A</v>
      </c>
      <c r="D31" s="208" t="str">
        <f>Tables!U15</f>
        <v>Equity and Cultural Responsiveness</v>
      </c>
      <c r="E31" s="292" t="str">
        <f>Tables!V15</f>
        <v>Ensure that each student is treated fairly, respectfully, and with an understanding of each student’s culture and context.</v>
      </c>
      <c r="F31" s="292"/>
      <c r="G31" s="217" t="s">
        <v>602</v>
      </c>
      <c r="I31" s="288" t="s">
        <v>773</v>
      </c>
      <c r="J31" s="166"/>
      <c r="K31" s="202" t="str">
        <f>IF(AND(G31="Yes",'Eval Info &amp; Rankings'!$H$14=0),"You selected this indicator but have not selected a Rating % for this standard on the worksheet titled Eval Info &amp; Rankings. Please select a Rating % for Standard I on the worksheet titled Eval Info &amp; Rankings","")</f>
        <v/>
      </c>
    </row>
    <row r="32" spans="1:11" ht="30" customHeight="1" x14ac:dyDescent="0.5">
      <c r="A32" s="291"/>
      <c r="B32" s="215" t="str">
        <f t="shared" si="0"/>
        <v>Recognize, respect, and employ each student’s strengths, diversity, and culture as assets for teaching and learning.</v>
      </c>
      <c r="C32" s="216" t="str">
        <f>Tables!T16</f>
        <v>PSEL.III.B</v>
      </c>
      <c r="D32" s="208" t="str">
        <f>Tables!U16</f>
        <v>Equity and Cultural Responsiveness</v>
      </c>
      <c r="E32" s="292" t="str">
        <f>Tables!V16</f>
        <v>Recognize, respect, and employ each student’s strengths, diversity, and culture as assets for teaching and learning.</v>
      </c>
      <c r="F32" s="292"/>
      <c r="G32" s="217" t="s">
        <v>602</v>
      </c>
      <c r="I32" s="288"/>
      <c r="J32" s="166"/>
      <c r="K32" s="202" t="str">
        <f>IF(AND(G32="Yes",'Eval Info &amp; Rankings'!$H$14=0),"You selected this indicator but have not selected a Rating % for this standard on the worksheet titled Eval Info &amp; Rankings. Please select a Rating % for Standard I on the worksheet titled Eval Info &amp; Rankings","")</f>
        <v/>
      </c>
    </row>
    <row r="33" spans="1:11" ht="45" customHeight="1" x14ac:dyDescent="0.5">
      <c r="A33" s="291"/>
      <c r="B33" s="215" t="str">
        <f t="shared" si="0"/>
        <v>Ensure that each student has equitable access to effective teachers, learning opportunities, academic and social support, and other resources necessary for success.</v>
      </c>
      <c r="C33" s="216" t="str">
        <f>Tables!T17</f>
        <v>PSEL.III.C</v>
      </c>
      <c r="D33" s="208" t="str">
        <f>Tables!U17</f>
        <v>Equity and Cultural Responsiveness</v>
      </c>
      <c r="E33" s="292" t="str">
        <f>Tables!V17</f>
        <v>Ensure that each student has equitable access to effective teachers, learning opportunities, academic and social support, and other resources necessary for success.</v>
      </c>
      <c r="F33" s="292"/>
      <c r="G33" s="217" t="s">
        <v>602</v>
      </c>
      <c r="I33" s="288"/>
      <c r="J33" s="166"/>
      <c r="K33" s="202" t="str">
        <f>IF(AND(G33="Yes",'Eval Info &amp; Rankings'!$H$14=0),"You selected this indicator but have not selected a Rating % for this standard on the worksheet titled Eval Info &amp; Rankings. Please select a Rating % for Standard I on the worksheet titled Eval Info &amp; Rankings","")</f>
        <v/>
      </c>
    </row>
    <row r="34" spans="1:11" ht="30" customHeight="1" x14ac:dyDescent="0.5">
      <c r="A34" s="291"/>
      <c r="B34" s="215" t="str">
        <f t="shared" si="0"/>
        <v>Develop student policies and address student misconduct in a positive, fair, and unbiased manner.</v>
      </c>
      <c r="C34" s="216" t="str">
        <f>Tables!T18</f>
        <v>PSEL.III.D</v>
      </c>
      <c r="D34" s="208" t="str">
        <f>Tables!U18</f>
        <v>Equity and Cultural Responsiveness</v>
      </c>
      <c r="E34" s="292" t="str">
        <f>Tables!V18</f>
        <v>Develop student policies and address student misconduct in a positive, fair, and unbiased manner.</v>
      </c>
      <c r="F34" s="292"/>
      <c r="G34" s="217" t="s">
        <v>602</v>
      </c>
      <c r="K34" s="202" t="str">
        <f>IF(AND(G34="Yes",'Eval Info &amp; Rankings'!$H$14=0),"You selected this indicator but have not selected a Rating % for this standard on the worksheet titled Eval Info &amp; Rankings. Please select a Rating % for Standard I on the worksheet titled Eval Info &amp; Rankings","")</f>
        <v/>
      </c>
    </row>
    <row r="35" spans="1:11" ht="60" customHeight="1" x14ac:dyDescent="0.5">
      <c r="A35" s="291"/>
      <c r="B35" s="215" t="str">
        <f t="shared" si="0"/>
        <v>Confront and alter institutional biases of student marginalization, deficit-based schooling, and low expectations associated with race, class, culture and language, gender and sexual orientation, and disability or special status.</v>
      </c>
      <c r="C35" s="216" t="str">
        <f>Tables!T19</f>
        <v>PSEL.III.E</v>
      </c>
      <c r="D35" s="208" t="str">
        <f>Tables!U19</f>
        <v>Equity and Cultural Responsiveness</v>
      </c>
      <c r="E35" s="292" t="str">
        <f>Tables!V19</f>
        <v>Confront and alter institutional biases of student marginalization, deficit-based schooling, and low expectations associated with race, class, culture and language, gender and sexual orientation, and disability or special status.</v>
      </c>
      <c r="F35" s="292"/>
      <c r="G35" s="217" t="s">
        <v>602</v>
      </c>
      <c r="K35" s="202" t="str">
        <f>IF(AND(G35="Yes",'Eval Info &amp; Rankings'!$H$14=0),"You selected this indicator but have not selected a Rating % for this standard on the worksheet titled Eval Info &amp; Rankings. Please select a Rating % for Standard I on the worksheet titled Eval Info &amp; Rankings","")</f>
        <v/>
      </c>
    </row>
    <row r="36" spans="1:11" ht="30" customHeight="1" x14ac:dyDescent="0.5">
      <c r="A36" s="291"/>
      <c r="B36" s="215" t="str">
        <f t="shared" si="0"/>
        <v>Promote the preparation of students to live productively in and contribute to the diverse cultural contexts of a global society.</v>
      </c>
      <c r="C36" s="216" t="str">
        <f>Tables!T20</f>
        <v>PSEL.III.F</v>
      </c>
      <c r="D36" s="208" t="str">
        <f>Tables!U20</f>
        <v>Equity and Cultural Responsiveness</v>
      </c>
      <c r="E36" s="292" t="str">
        <f>Tables!V20</f>
        <v>Promote the preparation of students to live productively in and contribute to the diverse cultural contexts of a global society.</v>
      </c>
      <c r="F36" s="292"/>
      <c r="G36" s="217" t="s">
        <v>602</v>
      </c>
      <c r="K36" s="202" t="str">
        <f>IF(AND(G36="Yes",'Eval Info &amp; Rankings'!$H$14=0),"You selected this indicator but have not selected a Rating % for this standard on the worksheet titled Eval Info &amp; Rankings. Please select a Rating % for Standard I on the worksheet titled Eval Info &amp; Rankings","")</f>
        <v/>
      </c>
    </row>
    <row r="37" spans="1:11" ht="30" customHeight="1" x14ac:dyDescent="0.5">
      <c r="A37" s="291"/>
      <c r="B37" s="215" t="str">
        <f t="shared" si="0"/>
        <v>Act with cultural competence and responsiveness in their interactions, decision making, and practice.</v>
      </c>
      <c r="C37" s="216" t="str">
        <f>Tables!T21</f>
        <v>PSEL.III.G</v>
      </c>
      <c r="D37" s="208" t="str">
        <f>Tables!U21</f>
        <v>Equity and Cultural Responsiveness</v>
      </c>
      <c r="E37" s="292" t="str">
        <f>Tables!V21</f>
        <v>Act with cultural competence and responsiveness in their interactions, decision making, and practice.</v>
      </c>
      <c r="F37" s="292"/>
      <c r="G37" s="217" t="s">
        <v>602</v>
      </c>
      <c r="K37" s="202" t="str">
        <f>IF(AND(G37="Yes",'Eval Info &amp; Rankings'!$H$14=0),"You selected this indicator but have not selected a Rating % for this standard on the worksheet titled Eval Info &amp; Rankings. Please select a Rating % for Standard I on the worksheet titled Eval Info &amp; Rankings","")</f>
        <v/>
      </c>
    </row>
    <row r="38" spans="1:11" ht="30" customHeight="1" x14ac:dyDescent="0.5">
      <c r="A38" s="291"/>
      <c r="B38" s="215" t="str">
        <f t="shared" si="0"/>
        <v>Address matters of equity and cultural responsiveness in all aspects of leadership.</v>
      </c>
      <c r="C38" s="216" t="str">
        <f>Tables!T22</f>
        <v>PSEL.III.H</v>
      </c>
      <c r="D38" s="208" t="str">
        <f>Tables!U22</f>
        <v>Equity and Cultural Responsiveness</v>
      </c>
      <c r="E38" s="292" t="str">
        <f>Tables!V22</f>
        <v>Address matters of equity and cultural responsiveness in all aspects of leadership.</v>
      </c>
      <c r="F38" s="292"/>
      <c r="G38" s="217" t="s">
        <v>602</v>
      </c>
      <c r="K38" s="202" t="str">
        <f>IF(AND(G38="Yes",'Eval Info &amp; Rankings'!$H$14=0),"You selected this indicator but have not selected a Rating % for this standard on the worksheet titled Eval Info &amp; Rankings. Please select a Rating % for Standard I on the worksheet titled Eval Info &amp; Rankings","")</f>
        <v/>
      </c>
    </row>
    <row r="39" spans="1:11" s="50" customFormat="1" ht="3" customHeight="1" x14ac:dyDescent="0.5">
      <c r="H39" s="51"/>
      <c r="I39" s="49"/>
      <c r="J39" s="49"/>
      <c r="K39" s="71"/>
    </row>
    <row r="40" spans="1:11" s="50" customFormat="1" ht="3" customHeight="1" x14ac:dyDescent="0.5">
      <c r="A40" s="52"/>
      <c r="B40" s="52"/>
      <c r="C40" s="52"/>
      <c r="D40" s="52"/>
      <c r="E40" s="52"/>
      <c r="F40" s="52"/>
      <c r="G40" s="52"/>
      <c r="H40" s="49"/>
      <c r="I40" s="49"/>
      <c r="J40" s="49"/>
      <c r="K40" s="71"/>
    </row>
    <row r="41" spans="1:11" s="50" customFormat="1" ht="3" customHeight="1" x14ac:dyDescent="0.5">
      <c r="H41" s="51"/>
      <c r="I41" s="49"/>
      <c r="J41" s="49"/>
      <c r="K41" s="71"/>
    </row>
    <row r="42" spans="1:11" s="50" customFormat="1" ht="15" customHeight="1" x14ac:dyDescent="0.5">
      <c r="A42" s="289" t="str">
        <f>'Professional Practice Ratings'!C134</f>
        <v>Curriculum, Instruction, and Assessment</v>
      </c>
      <c r="B42" s="289"/>
      <c r="C42" s="289"/>
      <c r="D42" s="289"/>
      <c r="E42" s="289"/>
      <c r="F42" s="289"/>
      <c r="G42" s="289"/>
      <c r="H42" s="51"/>
      <c r="I42" s="49"/>
      <c r="J42" s="49"/>
      <c r="K42" s="71"/>
    </row>
    <row r="43" spans="1:11" s="50" customFormat="1" ht="26" x14ac:dyDescent="0.45">
      <c r="A43" s="57"/>
      <c r="B43" s="212" t="s">
        <v>615</v>
      </c>
      <c r="C43" s="54" t="s">
        <v>598</v>
      </c>
      <c r="D43" s="55" t="s">
        <v>536</v>
      </c>
      <c r="E43" s="293" t="s">
        <v>535</v>
      </c>
      <c r="F43" s="293"/>
      <c r="G43" s="213" t="s">
        <v>599</v>
      </c>
      <c r="H43" s="51"/>
      <c r="I43" s="49"/>
      <c r="J43" s="49"/>
      <c r="K43" s="71"/>
    </row>
    <row r="44" spans="1:11" ht="60" customHeight="1" x14ac:dyDescent="0.5">
      <c r="A44" s="291" t="s">
        <v>610</v>
      </c>
      <c r="B44" s="215" t="str">
        <f t="shared" si="0"/>
        <v>Implement coherent systems of curriculum, instruction, and assessment that promote the mission, vision, and core values of the school, embody high expectations for student learning, align with academic standards, and are culturally responsi</v>
      </c>
      <c r="C44" s="216" t="str">
        <f>Tables!T23</f>
        <v>PSEL.IV.A</v>
      </c>
      <c r="D44" s="208" t="str">
        <f>Tables!U23</f>
        <v>Curriculum, Instruction, and Assessment</v>
      </c>
      <c r="E44" s="292" t="str">
        <f>Tables!V23</f>
        <v>Implement coherent systems of curriculum, instruction, and assessment that promote the mission, vision, and core values of the school, embody high expectations for student learning, align with academic standards, and are culturally responsive.</v>
      </c>
      <c r="F44" s="292"/>
      <c r="G44" s="217" t="s">
        <v>602</v>
      </c>
      <c r="I44" s="288" t="s">
        <v>773</v>
      </c>
      <c r="J44" s="166"/>
      <c r="K44" s="202" t="str">
        <f>IF(AND(G44="Yes",'Eval Info &amp; Rankings'!$H$15=0),"You selected this indicator but have not selected a Rating % for this standard on the worksheet titled Eval Info &amp; Rankings. Please select a Rating % for Standard I on the worksheet titled Eval Info &amp; Rankings","")</f>
        <v/>
      </c>
    </row>
    <row r="45" spans="1:11" ht="60" customHeight="1" x14ac:dyDescent="0.5">
      <c r="A45" s="291"/>
      <c r="B45" s="215" t="str">
        <f t="shared" si="0"/>
        <v>Align and focus systems of curriculum, instruction, and assessment within and across grade levels to promote student academic success, love of learning, the identities and habits of learners, and healthy sense of self.</v>
      </c>
      <c r="C45" s="216" t="str">
        <f>Tables!T24</f>
        <v>PSEL.IV.B</v>
      </c>
      <c r="D45" s="208" t="str">
        <f>Tables!U24</f>
        <v>Curriculum, Instruction, and Assessment</v>
      </c>
      <c r="E45" s="292" t="str">
        <f>Tables!V24</f>
        <v>Align and focus systems of curriculum, instruction, and assessment within and across grade levels to promote student academic success, love of learning, the identities and habits of learners, and healthy sense of self.</v>
      </c>
      <c r="F45" s="292"/>
      <c r="G45" s="217" t="s">
        <v>602</v>
      </c>
      <c r="I45" s="288"/>
      <c r="J45" s="166"/>
      <c r="K45" s="202" t="str">
        <f>IF(AND(G45="Yes",'Eval Info &amp; Rankings'!$H$15=0),"You selected this indicator but have not selected a Rating % for this standard on the worksheet titled Eval Info &amp; Rankings. Please select a Rating % for Standard I on the worksheet titled Eval Info &amp; Rankings","")</f>
        <v/>
      </c>
    </row>
    <row r="46" spans="1:11" ht="45" customHeight="1" x14ac:dyDescent="0.5">
      <c r="A46" s="291"/>
      <c r="B46" s="215" t="str">
        <f t="shared" si="0"/>
        <v>Promote instructional practice that is consistent with knowledge of child learning and development, effective pedagogy, and the needs of each student.</v>
      </c>
      <c r="C46" s="216" t="str">
        <f>Tables!T25</f>
        <v>PSEL.IV.C</v>
      </c>
      <c r="D46" s="208" t="str">
        <f>Tables!U25</f>
        <v>Curriculum, Instruction, and Assessment</v>
      </c>
      <c r="E46" s="292" t="str">
        <f>Tables!V25</f>
        <v>Promote instructional practice that is consistent with knowledge of child learning and development, effective pedagogy, and the needs of each student.</v>
      </c>
      <c r="F46" s="292"/>
      <c r="G46" s="217" t="s">
        <v>602</v>
      </c>
      <c r="I46" s="288"/>
      <c r="J46" s="166"/>
      <c r="K46" s="202" t="str">
        <f>IF(AND(G46="Yes",'Eval Info &amp; Rankings'!$H$15=0),"You selected this indicator but have not selected a Rating % for this standard on the worksheet titled Eval Info &amp; Rankings. Please select a Rating % for Standard I on the worksheet titled Eval Info &amp; Rankings","")</f>
        <v/>
      </c>
    </row>
    <row r="47" spans="1:11" ht="45" customHeight="1" x14ac:dyDescent="0.5">
      <c r="A47" s="291"/>
      <c r="B47" s="215" t="str">
        <f t="shared" si="0"/>
        <v>Ensure instructional practice that is intellectually challenging, authentic to student experiences, recognizes student strengths, and is differentiated and personalized.</v>
      </c>
      <c r="C47" s="216" t="str">
        <f>Tables!T26</f>
        <v>PSEL.IV.D</v>
      </c>
      <c r="D47" s="208" t="str">
        <f>Tables!U26</f>
        <v>Curriculum, Instruction, and Assessment</v>
      </c>
      <c r="E47" s="292" t="str">
        <f>Tables!V26</f>
        <v>Ensure instructional practice that is intellectually challenging, authentic to student experiences, recognizes student strengths, and is differentiated and personalized.</v>
      </c>
      <c r="F47" s="292"/>
      <c r="G47" s="217" t="s">
        <v>602</v>
      </c>
      <c r="K47" s="202" t="str">
        <f>IF(AND(G47="Yes",'Eval Info &amp; Rankings'!$H$15=0),"You selected this indicator but have not selected a Rating % for this standard on the worksheet titled Eval Info &amp; Rankings. Please select a Rating % for Standard I on the worksheet titled Eval Info &amp; Rankings","")</f>
        <v/>
      </c>
    </row>
    <row r="48" spans="1:11" ht="30" customHeight="1" x14ac:dyDescent="0.5">
      <c r="A48" s="291"/>
      <c r="B48" s="215" t="str">
        <f t="shared" si="0"/>
        <v>Promote the effective use of technology in the service of teaching and learning.</v>
      </c>
      <c r="C48" s="216" t="str">
        <f>Tables!T27</f>
        <v>PSEL.IV.E</v>
      </c>
      <c r="D48" s="208" t="str">
        <f>Tables!U27</f>
        <v>Curriculum, Instruction, and Assessment</v>
      </c>
      <c r="E48" s="292" t="str">
        <f>Tables!V27</f>
        <v>Promote the effective use of technology in the service of teaching and learning.</v>
      </c>
      <c r="F48" s="292"/>
      <c r="G48" s="217" t="s">
        <v>602</v>
      </c>
      <c r="K48" s="202" t="str">
        <f>IF(AND(G48="Yes",'Eval Info &amp; Rankings'!$H$15=0),"You selected this indicator but have not selected a Rating % for this standard on the worksheet titled Eval Info &amp; Rankings. Please select a Rating % for Standard I on the worksheet titled Eval Info &amp; Rankings","")</f>
        <v/>
      </c>
    </row>
    <row r="49" spans="1:11" ht="30" customHeight="1" x14ac:dyDescent="0.5">
      <c r="A49" s="291"/>
      <c r="B49" s="215" t="str">
        <f t="shared" si="0"/>
        <v>Employ valid assessments that are consistent with knowledge of child learning and development and technical standards of measurement.</v>
      </c>
      <c r="C49" s="216" t="str">
        <f>Tables!T28</f>
        <v>PSEL.IV.F</v>
      </c>
      <c r="D49" s="208" t="str">
        <f>Tables!U28</f>
        <v>Curriculum, Instruction, and Assessment</v>
      </c>
      <c r="E49" s="292" t="str">
        <f>Tables!V28</f>
        <v>Employ valid assessments that are consistent with knowledge of child learning and development and technical standards of measurement.</v>
      </c>
      <c r="F49" s="292"/>
      <c r="G49" s="217" t="s">
        <v>602</v>
      </c>
      <c r="K49" s="202" t="str">
        <f>IF(AND(G49="Yes",'Eval Info &amp; Rankings'!$H$15=0),"You selected this indicator but have not selected a Rating % for this standard on the worksheet titled Eval Info &amp; Rankings. Please select a Rating % for Standard I on the worksheet titled Eval Info &amp; Rankings","")</f>
        <v/>
      </c>
    </row>
    <row r="50" spans="1:11" ht="30" customHeight="1" x14ac:dyDescent="0.5">
      <c r="A50" s="291"/>
      <c r="B50" s="215" t="str">
        <f t="shared" si="0"/>
        <v>Use assessment data appropriately and within technical limitations to monitor student progress and improve instruction.</v>
      </c>
      <c r="C50" s="216" t="str">
        <f>Tables!T29</f>
        <v>PSEL.IV.G</v>
      </c>
      <c r="D50" s="208" t="str">
        <f>Tables!U29</f>
        <v>Curriculum, Instruction, and Assessment</v>
      </c>
      <c r="E50" s="292" t="str">
        <f>Tables!V29</f>
        <v>Use assessment data appropriately and within technical limitations to monitor student progress and improve instruction.</v>
      </c>
      <c r="F50" s="292"/>
      <c r="G50" s="217" t="s">
        <v>602</v>
      </c>
      <c r="K50" s="202" t="str">
        <f>IF(AND(G50="Yes",'Eval Info &amp; Rankings'!$H$15=0),"You selected this indicator but have not selected a Rating % for this standard on the worksheet titled Eval Info &amp; Rankings. Please select a Rating % for Standard I on the worksheet titled Eval Info &amp; Rankings","")</f>
        <v/>
      </c>
    </row>
    <row r="51" spans="1:11" s="50" customFormat="1" ht="3" customHeight="1" x14ac:dyDescent="0.5">
      <c r="H51" s="51"/>
      <c r="I51" s="49"/>
      <c r="J51" s="49"/>
      <c r="K51" s="71"/>
    </row>
    <row r="52" spans="1:11" s="50" customFormat="1" ht="3" customHeight="1" x14ac:dyDescent="0.5">
      <c r="A52" s="52"/>
      <c r="B52" s="52"/>
      <c r="C52" s="52"/>
      <c r="D52" s="52"/>
      <c r="E52" s="52"/>
      <c r="F52" s="52"/>
      <c r="G52" s="52"/>
      <c r="H52" s="49"/>
      <c r="I52" s="49"/>
      <c r="J52" s="49"/>
      <c r="K52" s="71"/>
    </row>
    <row r="53" spans="1:11" s="50" customFormat="1" ht="3" customHeight="1" x14ac:dyDescent="0.5">
      <c r="H53" s="51"/>
      <c r="I53" s="49"/>
      <c r="J53" s="49"/>
      <c r="K53" s="71"/>
    </row>
    <row r="54" spans="1:11" s="50" customFormat="1" ht="15" customHeight="1" x14ac:dyDescent="0.5">
      <c r="A54" s="289" t="str">
        <f>'Professional Practice Ratings'!C176</f>
        <v>Community of Care and Support for Students</v>
      </c>
      <c r="B54" s="289"/>
      <c r="C54" s="289"/>
      <c r="D54" s="289"/>
      <c r="E54" s="289"/>
      <c r="F54" s="289"/>
      <c r="G54" s="289"/>
      <c r="H54" s="51"/>
      <c r="I54" s="49"/>
      <c r="J54" s="49"/>
      <c r="K54" s="71"/>
    </row>
    <row r="55" spans="1:11" s="50" customFormat="1" ht="26" x14ac:dyDescent="0.45">
      <c r="A55" s="57"/>
      <c r="B55" s="212" t="s">
        <v>615</v>
      </c>
      <c r="C55" s="54" t="s">
        <v>598</v>
      </c>
      <c r="D55" s="55" t="s">
        <v>536</v>
      </c>
      <c r="E55" s="293" t="s">
        <v>535</v>
      </c>
      <c r="F55" s="293"/>
      <c r="G55" s="213" t="s">
        <v>599</v>
      </c>
      <c r="H55" s="51"/>
      <c r="I55" s="49"/>
      <c r="J55" s="49"/>
      <c r="K55" s="71"/>
    </row>
    <row r="56" spans="1:11" ht="45" customHeight="1" x14ac:dyDescent="0.5">
      <c r="A56" s="291" t="s">
        <v>609</v>
      </c>
      <c r="B56" s="215" t="str">
        <f t="shared" si="0"/>
        <v>Build and maintain a safe, caring, and healthy school environment that meets that the academic, social, emotional, and physical needs of each student.</v>
      </c>
      <c r="C56" s="216" t="str">
        <f>Tables!T30</f>
        <v>PSEL.V.A</v>
      </c>
      <c r="D56" s="208" t="str">
        <f>Tables!U30</f>
        <v>Community of Care and Support for Students</v>
      </c>
      <c r="E56" s="292" t="str">
        <f>Tables!V30</f>
        <v>Build and maintain a safe, caring, and healthy school environment that meets that the academic, social, emotional, and physical needs of each student.</v>
      </c>
      <c r="F56" s="292"/>
      <c r="G56" s="217" t="s">
        <v>602</v>
      </c>
      <c r="I56" s="288" t="s">
        <v>773</v>
      </c>
      <c r="J56" s="166"/>
      <c r="K56" s="202" t="str">
        <f>IF(AND(G56="Yes",'Eval Info &amp; Rankings'!$H$16=0),"You selected this indicator but have not selected a Rating % for this standard on the worksheet titled Eval Info &amp; Rankings. Please select a Rating % for Standard I on the worksheet titled Eval Info &amp; Rankings","")</f>
        <v/>
      </c>
    </row>
    <row r="57" spans="1:11" ht="60" customHeight="1" x14ac:dyDescent="0.5">
      <c r="A57" s="291"/>
      <c r="B57" s="215" t="str">
        <f t="shared" si="0"/>
        <v>Create and sustain a school environment in which each student is known, accepted and valued, trusted and respected, cared for, and encouraged to be an active and responsible member of the school community.</v>
      </c>
      <c r="C57" s="216" t="str">
        <f>Tables!T31</f>
        <v>PSEL.V.B</v>
      </c>
      <c r="D57" s="208" t="str">
        <f>Tables!U31</f>
        <v>Community of Care and Support for Students</v>
      </c>
      <c r="E57" s="292" t="str">
        <f>Tables!V31</f>
        <v>Create and sustain a school environment in which each student is known, accepted and valued, trusted and respected, cared for, and encouraged to be an active and responsible member of the school community.</v>
      </c>
      <c r="F57" s="292"/>
      <c r="G57" s="217" t="s">
        <v>602</v>
      </c>
      <c r="I57" s="288"/>
      <c r="J57" s="166"/>
      <c r="K57" s="202" t="str">
        <f>IF(AND(G57="Yes",'Eval Info &amp; Rankings'!$H$16=0),"You selected this indicator but have not selected a Rating % for this standard on the worksheet titled Eval Info &amp; Rankings. Please select a Rating % for Standard I on the worksheet titled Eval Info &amp; Rankings","")</f>
        <v/>
      </c>
    </row>
    <row r="58" spans="1:11" ht="45" customHeight="1" x14ac:dyDescent="0.5">
      <c r="A58" s="291"/>
      <c r="B58" s="215" t="str">
        <f t="shared" si="0"/>
        <v>Provide coherent systems of academic and social supports, services, extracurricular activities, and accommodations to meet the range of learning needs of each student.</v>
      </c>
      <c r="C58" s="216" t="str">
        <f>Tables!T32</f>
        <v>PSEL.V.C</v>
      </c>
      <c r="D58" s="208" t="str">
        <f>Tables!U32</f>
        <v>Community of Care and Support for Students</v>
      </c>
      <c r="E58" s="292" t="str">
        <f>Tables!V32</f>
        <v>Provide coherent systems of academic and social supports, services, extracurricular activities, and accommodations to meet the range of learning needs of each student.</v>
      </c>
      <c r="F58" s="292"/>
      <c r="G58" s="217" t="s">
        <v>602</v>
      </c>
      <c r="I58" s="288"/>
      <c r="J58" s="166"/>
      <c r="K58" s="202" t="str">
        <f>IF(AND(G58="Yes",'Eval Info &amp; Rankings'!$H$16=0),"You selected this indicator but have not selected a Rating % for this standard on the worksheet titled Eval Info &amp; Rankings. Please select a Rating % for Standard I on the worksheet titled Eval Info &amp; Rankings","")</f>
        <v/>
      </c>
    </row>
    <row r="59" spans="1:11" ht="45" customHeight="1" x14ac:dyDescent="0.5">
      <c r="A59" s="291"/>
      <c r="B59" s="215" t="str">
        <f t="shared" si="0"/>
        <v>Promote adult-student, student-peer, and school-community relationships that value and support academic learning and positive social and emotional development.</v>
      </c>
      <c r="C59" s="216" t="str">
        <f>Tables!T33</f>
        <v>PSEL.V.D</v>
      </c>
      <c r="D59" s="208" t="str">
        <f>Tables!U33</f>
        <v>Community of Care and Support for Students</v>
      </c>
      <c r="E59" s="292" t="str">
        <f>Tables!V33</f>
        <v>Promote adult-student, student-peer, and school-community relationships that value and support academic learning and positive social and emotional development.</v>
      </c>
      <c r="F59" s="292"/>
      <c r="G59" s="217" t="s">
        <v>602</v>
      </c>
      <c r="K59" s="202" t="str">
        <f>IF(AND(G59="Yes",'Eval Info &amp; Rankings'!$H$16=0),"You selected this indicator but have not selected a Rating % for this standard on the worksheet titled Eval Info &amp; Rankings. Please select a Rating % for Standard I on the worksheet titled Eval Info &amp; Rankings","")</f>
        <v/>
      </c>
    </row>
    <row r="60" spans="1:11" ht="30" customHeight="1" x14ac:dyDescent="0.5">
      <c r="A60" s="291"/>
      <c r="B60" s="215" t="str">
        <f t="shared" si="0"/>
        <v>Cultivate and reinforce student engagement in school and positive student conduct.</v>
      </c>
      <c r="C60" s="216" t="str">
        <f>Tables!T34</f>
        <v>PSEL.V.E</v>
      </c>
      <c r="D60" s="208" t="str">
        <f>Tables!U34</f>
        <v>Community of Care and Support for Students</v>
      </c>
      <c r="E60" s="292" t="str">
        <f>Tables!V34</f>
        <v>Cultivate and reinforce student engagement in school and positive student conduct.</v>
      </c>
      <c r="F60" s="292"/>
      <c r="G60" s="217" t="s">
        <v>602</v>
      </c>
      <c r="K60" s="202" t="str">
        <f>IF(AND(G60="Yes",'Eval Info &amp; Rankings'!$H$16=0),"You selected this indicator but have not selected a Rating % for this standard on the worksheet titled Eval Info &amp; Rankings. Please select a Rating % for Standard I on the worksheet titled Eval Info &amp; Rankings","")</f>
        <v/>
      </c>
    </row>
    <row r="61" spans="1:11" ht="30" customHeight="1" x14ac:dyDescent="0.5">
      <c r="A61" s="291"/>
      <c r="B61" s="215" t="str">
        <f t="shared" si="0"/>
        <v>Infuse the school’s learning environment with the cultures and languages of the school’s community.</v>
      </c>
      <c r="C61" s="216" t="str">
        <f>Tables!T35</f>
        <v>PSEL.V.F</v>
      </c>
      <c r="D61" s="208" t="str">
        <f>Tables!U35</f>
        <v>Community of Care and Support for Students</v>
      </c>
      <c r="E61" s="292" t="str">
        <f>Tables!V35</f>
        <v>Infuse the school’s learning environment with the cultures and languages of the school’s community.</v>
      </c>
      <c r="F61" s="292"/>
      <c r="G61" s="217" t="s">
        <v>602</v>
      </c>
      <c r="K61" s="202" t="str">
        <f>IF(AND(G61="Yes",'Eval Info &amp; Rankings'!$H$16=0),"You selected this indicator but have not selected a Rating % for this standard on the worksheet titled Eval Info &amp; Rankings. Please select a Rating % for Standard I on the worksheet titled Eval Info &amp; Rankings","")</f>
        <v/>
      </c>
    </row>
    <row r="62" spans="1:11" s="50" customFormat="1" ht="3" customHeight="1" x14ac:dyDescent="0.5">
      <c r="H62" s="51"/>
      <c r="I62" s="49"/>
      <c r="J62" s="49"/>
      <c r="K62" s="71"/>
    </row>
    <row r="63" spans="1:11" s="50" customFormat="1" ht="3" customHeight="1" x14ac:dyDescent="0.5">
      <c r="A63" s="52"/>
      <c r="B63" s="52"/>
      <c r="C63" s="52"/>
      <c r="D63" s="52"/>
      <c r="E63" s="52"/>
      <c r="F63" s="52"/>
      <c r="G63" s="52"/>
      <c r="H63" s="49"/>
      <c r="I63" s="49"/>
      <c r="J63" s="49"/>
      <c r="K63" s="71"/>
    </row>
    <row r="64" spans="1:11" s="50" customFormat="1" ht="3" customHeight="1" x14ac:dyDescent="0.5">
      <c r="H64" s="51"/>
      <c r="I64" s="49"/>
      <c r="J64" s="49"/>
      <c r="K64" s="71"/>
    </row>
    <row r="65" spans="1:11" s="50" customFormat="1" ht="15" customHeight="1" x14ac:dyDescent="0.5">
      <c r="A65" s="289" t="str">
        <f>'Professional Practice Ratings'!C213</f>
        <v>Professional Capacity of School Personnel</v>
      </c>
      <c r="B65" s="289"/>
      <c r="C65" s="289"/>
      <c r="D65" s="289"/>
      <c r="E65" s="289"/>
      <c r="F65" s="289"/>
      <c r="G65" s="289"/>
      <c r="H65" s="51"/>
      <c r="I65" s="49"/>
      <c r="J65" s="49"/>
      <c r="K65" s="71"/>
    </row>
    <row r="66" spans="1:11" s="50" customFormat="1" ht="26" x14ac:dyDescent="0.45">
      <c r="A66" s="57"/>
      <c r="B66" s="212" t="s">
        <v>615</v>
      </c>
      <c r="C66" s="54" t="s">
        <v>598</v>
      </c>
      <c r="D66" s="55" t="s">
        <v>536</v>
      </c>
      <c r="E66" s="293" t="s">
        <v>535</v>
      </c>
      <c r="F66" s="293"/>
      <c r="G66" s="213" t="s">
        <v>599</v>
      </c>
      <c r="H66" s="51"/>
      <c r="I66" s="49"/>
      <c r="J66" s="49"/>
      <c r="K66" s="71"/>
    </row>
    <row r="67" spans="1:11" ht="45" customHeight="1" x14ac:dyDescent="0.5">
      <c r="A67" s="291" t="s">
        <v>608</v>
      </c>
      <c r="B67" s="215" t="str">
        <f t="shared" si="0"/>
        <v>Recruit, hire, support, develop, and retain effective and caring teachers and other professional staff and form them into an educationally effective faculty.</v>
      </c>
      <c r="C67" s="216" t="str">
        <f>Tables!T36</f>
        <v>PSEL.VI.A</v>
      </c>
      <c r="D67" s="208" t="str">
        <f>Tables!U36</f>
        <v>Professional Capacity of School Personnel</v>
      </c>
      <c r="E67" s="292" t="str">
        <f>Tables!V36</f>
        <v>Recruit, hire, support, develop, and retain effective and caring teachers and other professional staff and form them into an educationally effective faculty.</v>
      </c>
      <c r="F67" s="292"/>
      <c r="G67" s="217" t="s">
        <v>602</v>
      </c>
      <c r="I67" s="288" t="s">
        <v>773</v>
      </c>
      <c r="J67" s="166"/>
      <c r="K67" s="202" t="str">
        <f>IF(AND(G67="Yes",'Eval Info &amp; Rankings'!$H$17=0),"You selected this indicator but have not selected a Rating % for this standard on the worksheet titled Eval Info &amp; Rankings. Please select a Rating % for Standard I on the worksheet titled Eval Info &amp; Rankings","")</f>
        <v/>
      </c>
    </row>
    <row r="68" spans="1:11" ht="30" customHeight="1" x14ac:dyDescent="0.5">
      <c r="A68" s="291"/>
      <c r="B68" s="215" t="str">
        <f t="shared" si="0"/>
        <v>Plan for and manage staff turnover and succession, providing opportunities for effective induction and mentoring of new personnel.</v>
      </c>
      <c r="C68" s="216" t="str">
        <f>Tables!T37</f>
        <v>PSEL.VI.B</v>
      </c>
      <c r="D68" s="208" t="str">
        <f>Tables!U37</f>
        <v>Professional Capacity of School Personnel</v>
      </c>
      <c r="E68" s="292" t="str">
        <f>Tables!V37</f>
        <v>Plan for and manage staff turnover and succession, providing opportunities for effective induction and mentoring of new personnel.</v>
      </c>
      <c r="F68" s="292"/>
      <c r="G68" s="217" t="s">
        <v>602</v>
      </c>
      <c r="I68" s="288"/>
      <c r="J68" s="166"/>
      <c r="K68" s="202" t="str">
        <f>IF(AND(G68="Yes",'Eval Info &amp; Rankings'!$H$17=0),"You selected this indicator but have not selected a Rating % for this standard on the worksheet titled Eval Info &amp; Rankings. Please select a Rating % for Standard I on the worksheet titled Eval Info &amp; Rankings","")</f>
        <v/>
      </c>
    </row>
    <row r="69" spans="1:11" ht="60" customHeight="1" x14ac:dyDescent="0.5">
      <c r="A69" s="291"/>
      <c r="B69" s="215" t="str">
        <f t="shared" si="0"/>
        <v>Develop teachers’ and staff members’ professional knowledge, skills, and practice through differentiated opportunities for learning and growth, guided by understanding of professional and adult learning and development.</v>
      </c>
      <c r="C69" s="216" t="str">
        <f>Tables!T38</f>
        <v>PSEL.VI.C</v>
      </c>
      <c r="D69" s="208" t="str">
        <f>Tables!U38</f>
        <v>Professional Capacity of School Personnel</v>
      </c>
      <c r="E69" s="292" t="str">
        <f>Tables!V38</f>
        <v>Develop teachers’ and staff members’ professional knowledge, skills, and practice through differentiated opportunities for learning and growth, guided by understanding of professional and adult learning and development.</v>
      </c>
      <c r="F69" s="292"/>
      <c r="G69" s="217" t="s">
        <v>602</v>
      </c>
      <c r="I69" s="288"/>
      <c r="J69" s="166"/>
      <c r="K69" s="202" t="str">
        <f>IF(AND(G69="Yes",'Eval Info &amp; Rankings'!$H$17=0),"You selected this indicator but have not selected a Rating % for this standard on the worksheet titled Eval Info &amp; Rankings. Please select a Rating % for Standard I on the worksheet titled Eval Info &amp; Rankings","")</f>
        <v/>
      </c>
    </row>
    <row r="70" spans="1:11" ht="45" customHeight="1" x14ac:dyDescent="0.5">
      <c r="A70" s="291"/>
      <c r="B70" s="215" t="str">
        <f t="shared" si="0"/>
        <v>Foster continuous improvement of individual and collective instructional capacity to achieve outcomes envisioned for each student.</v>
      </c>
      <c r="C70" s="216" t="str">
        <f>Tables!T39</f>
        <v>PSEL.VI.D</v>
      </c>
      <c r="D70" s="208" t="str">
        <f>Tables!U39</f>
        <v>Professional Capacity of School Personnel</v>
      </c>
      <c r="E70" s="292" t="str">
        <f>Tables!V39</f>
        <v>Foster continuous improvement of individual and collective instructional capacity to achieve outcomes envisioned for each student.</v>
      </c>
      <c r="F70" s="292"/>
      <c r="G70" s="217" t="s">
        <v>602</v>
      </c>
      <c r="K70" s="202" t="str">
        <f>IF(AND(G70="Yes",'Eval Info &amp; Rankings'!$H$17=0),"You selected this indicator but have not selected a Rating % for this standard on the worksheet titled Eval Info &amp; Rankings. Please select a Rating % for Standard I on the worksheet titled Eval Info &amp; Rankings","")</f>
        <v/>
      </c>
    </row>
    <row r="71" spans="1:11" ht="60" customHeight="1" x14ac:dyDescent="0.5">
      <c r="A71" s="291"/>
      <c r="B71" s="215" t="str">
        <f t="shared" si="0"/>
        <v>Deliver actionable feedback about instruction and other professional practice through valid, research-anchored systems of supervision and evaluation to support the development of teachers’ and staff members’ knowledge, skills, and practice.</v>
      </c>
      <c r="C71" s="216" t="str">
        <f>Tables!T40</f>
        <v>PSEL.VI.E</v>
      </c>
      <c r="D71" s="208" t="str">
        <f>Tables!U40</f>
        <v>Professional Capacity of School Personnel</v>
      </c>
      <c r="E71" s="292" t="str">
        <f>Tables!V40</f>
        <v>Deliver actionable feedback about instruction and other professional practice through valid, research-anchored systems of supervision and evaluation to support the development of teachers’ and staff members’ knowledge, skills, and practice.</v>
      </c>
      <c r="F71" s="292"/>
      <c r="G71" s="217" t="s">
        <v>602</v>
      </c>
      <c r="K71" s="202" t="str">
        <f>IF(AND(G71="Yes",'Eval Info &amp; Rankings'!$H$17=0),"You selected this indicator but have not selected a Rating % for this standard on the worksheet titled Eval Info &amp; Rankings. Please select a Rating % for Standard I on the worksheet titled Eval Info &amp; Rankings","")</f>
        <v/>
      </c>
    </row>
    <row r="72" spans="1:11" ht="30" customHeight="1" x14ac:dyDescent="0.5">
      <c r="A72" s="291"/>
      <c r="B72" s="215" t="str">
        <f t="shared" si="0"/>
        <v>Empower and motivate teachers and staff to the highest levels of professional practice and to continuous learning and improvement.</v>
      </c>
      <c r="C72" s="216" t="str">
        <f>Tables!T41</f>
        <v>PSEL.VI.F</v>
      </c>
      <c r="D72" s="208" t="str">
        <f>Tables!U41</f>
        <v>Professional Capacity of School Personnel</v>
      </c>
      <c r="E72" s="292" t="str">
        <f>Tables!V41</f>
        <v>Empower and motivate teachers and staff to the highest levels of professional practice and to continuous learning and improvement.</v>
      </c>
      <c r="F72" s="292"/>
      <c r="G72" s="217" t="s">
        <v>602</v>
      </c>
      <c r="K72" s="202" t="str">
        <f>IF(AND(G72="Yes",'Eval Info &amp; Rankings'!$H$17=0),"You selected this indicator but have not selected a Rating % for this standard on the worksheet titled Eval Info &amp; Rankings. Please select a Rating % for Standard I on the worksheet titled Eval Info &amp; Rankings","")</f>
        <v/>
      </c>
    </row>
    <row r="73" spans="1:11" ht="45" customHeight="1" x14ac:dyDescent="0.5">
      <c r="A73" s="291"/>
      <c r="B73" s="215" t="str">
        <f t="shared" si="0"/>
        <v>Develop the capacity, opportunities, and support for teacher leadership and leadership from other members of the school community.</v>
      </c>
      <c r="C73" s="216" t="str">
        <f>Tables!T42</f>
        <v>PSEL.VI.G</v>
      </c>
      <c r="D73" s="208" t="str">
        <f>Tables!U42</f>
        <v>Professional Capacity of School Personnel</v>
      </c>
      <c r="E73" s="292" t="str">
        <f>Tables!V42</f>
        <v>Develop the capacity, opportunities, and support for teacher leadership and leadership from other members of the school community.</v>
      </c>
      <c r="F73" s="292"/>
      <c r="G73" s="217" t="s">
        <v>602</v>
      </c>
      <c r="K73" s="202" t="str">
        <f>IF(AND(G73="Yes",'Eval Info &amp; Rankings'!$H$17=0),"You selected this indicator but have not selected a Rating % for this standard on the worksheet titled Eval Info &amp; Rankings. Please select a Rating % for Standard I on the worksheet titled Eval Info &amp; Rankings","")</f>
        <v/>
      </c>
    </row>
    <row r="74" spans="1:11" ht="30" customHeight="1" x14ac:dyDescent="0.5">
      <c r="A74" s="291"/>
      <c r="B74" s="215" t="str">
        <f t="shared" si="0"/>
        <v>Promote the personal and professional health, well-being, and work-life balance of faculty and staff.</v>
      </c>
      <c r="C74" s="216" t="str">
        <f>Tables!T43</f>
        <v>PSEL.VI.H</v>
      </c>
      <c r="D74" s="208" t="str">
        <f>Tables!U43</f>
        <v>Professional Capacity of School Personnel</v>
      </c>
      <c r="E74" s="292" t="str">
        <f>Tables!V43</f>
        <v>Promote the personal and professional health, well-being, and work-life balance of faculty and staff.</v>
      </c>
      <c r="F74" s="292"/>
      <c r="G74" s="217" t="s">
        <v>602</v>
      </c>
      <c r="K74" s="202" t="str">
        <f>IF(AND(G74="Yes",'Eval Info &amp; Rankings'!$H$17=0),"You selected this indicator but have not selected a Rating % for this standard on the worksheet titled Eval Info &amp; Rankings. Please select a Rating % for Standard I on the worksheet titled Eval Info &amp; Rankings","")</f>
        <v/>
      </c>
    </row>
    <row r="75" spans="1:11" ht="30" customHeight="1" x14ac:dyDescent="0.5">
      <c r="A75" s="291"/>
      <c r="B75" s="215" t="str">
        <f t="shared" si="0"/>
        <v>Tend to their own learning and effectiveness through reflection, study, and improvement, maintaining a healthy work-life balance.</v>
      </c>
      <c r="C75" s="216" t="str">
        <f>Tables!T44</f>
        <v>PSEL.VI.I</v>
      </c>
      <c r="D75" s="208" t="str">
        <f>Tables!U44</f>
        <v>Professional Capacity of School Personnel</v>
      </c>
      <c r="E75" s="292" t="str">
        <f>Tables!V44</f>
        <v>Tend to their own learning and effectiveness through reflection, study, and improvement, maintaining a healthy work-life balance.</v>
      </c>
      <c r="F75" s="292"/>
      <c r="G75" s="217" t="s">
        <v>602</v>
      </c>
      <c r="K75" s="202" t="str">
        <f>IF(AND(G75="Yes",'Eval Info &amp; Rankings'!$H$17=0),"You selected this indicator but have not selected a Rating % for this standard on the worksheet titled Eval Info &amp; Rankings. Please select a Rating % for Standard I on the worksheet titled Eval Info &amp; Rankings","")</f>
        <v/>
      </c>
    </row>
    <row r="76" spans="1:11" s="50" customFormat="1" ht="3" customHeight="1" x14ac:dyDescent="0.5">
      <c r="H76" s="51"/>
      <c r="I76" s="49"/>
      <c r="J76" s="49"/>
      <c r="K76" s="71"/>
    </row>
    <row r="77" spans="1:11" s="50" customFormat="1" ht="3" customHeight="1" x14ac:dyDescent="0.5">
      <c r="A77" s="52"/>
      <c r="B77" s="52"/>
      <c r="C77" s="52"/>
      <c r="D77" s="52"/>
      <c r="E77" s="52"/>
      <c r="F77" s="52"/>
      <c r="G77" s="52"/>
      <c r="H77" s="49"/>
      <c r="I77" s="49"/>
      <c r="J77" s="49"/>
      <c r="K77" s="71"/>
    </row>
    <row r="78" spans="1:11" s="50" customFormat="1" ht="3" customHeight="1" x14ac:dyDescent="0.5">
      <c r="H78" s="51"/>
      <c r="I78" s="49"/>
      <c r="J78" s="49"/>
      <c r="K78" s="71"/>
    </row>
    <row r="79" spans="1:11" s="50" customFormat="1" ht="15" customHeight="1" x14ac:dyDescent="0.5">
      <c r="A79" s="289" t="str">
        <f>'Professional Practice Ratings'!C265</f>
        <v>Professional Community for Teachers and Staff</v>
      </c>
      <c r="B79" s="289"/>
      <c r="C79" s="289"/>
      <c r="D79" s="289"/>
      <c r="E79" s="289"/>
      <c r="F79" s="289"/>
      <c r="G79" s="289"/>
      <c r="H79" s="51"/>
      <c r="I79" s="49"/>
      <c r="J79" s="49"/>
      <c r="K79" s="71"/>
    </row>
    <row r="80" spans="1:11" s="50" customFormat="1" ht="26" x14ac:dyDescent="0.45">
      <c r="A80" s="57"/>
      <c r="B80" s="212" t="s">
        <v>615</v>
      </c>
      <c r="C80" s="54" t="s">
        <v>598</v>
      </c>
      <c r="D80" s="55" t="s">
        <v>536</v>
      </c>
      <c r="E80" s="293" t="s">
        <v>535</v>
      </c>
      <c r="F80" s="293"/>
      <c r="G80" s="213" t="s">
        <v>599</v>
      </c>
      <c r="H80" s="51"/>
      <c r="I80" s="49"/>
      <c r="J80" s="49"/>
      <c r="K80" s="71"/>
    </row>
    <row r="81" spans="1:11" ht="45" customHeight="1" x14ac:dyDescent="0.5">
      <c r="A81" s="291" t="s">
        <v>607</v>
      </c>
      <c r="B81" s="215" t="str">
        <f t="shared" si="0"/>
        <v>Develop workplace conditions for teachers and other professional staff that promote effective professional development, practice, and student learning.</v>
      </c>
      <c r="C81" s="216" t="str">
        <f>Tables!T45</f>
        <v>PSEL.VII.A</v>
      </c>
      <c r="D81" s="208" t="str">
        <f>Tables!U45</f>
        <v>Professional Community for Teachers and Staff</v>
      </c>
      <c r="E81" s="292" t="str">
        <f>Tables!V45</f>
        <v>Develop workplace conditions for teachers and other professional staff that promote effective professional development, practice, and student learning.</v>
      </c>
      <c r="F81" s="292"/>
      <c r="G81" s="217" t="s">
        <v>602</v>
      </c>
      <c r="I81" s="288" t="s">
        <v>773</v>
      </c>
      <c r="J81" s="166"/>
      <c r="K81" s="202" t="str">
        <f>IF(AND(G81="Yes",'Eval Info &amp; Rankings'!$H$18=0),"You selected this indicator but have not selected a Rating % for this standard on the worksheet titled Eval Info &amp; Rankings. Please select a Rating % for Standard I on the worksheet titled Eval Info &amp; Rankings","")</f>
        <v/>
      </c>
    </row>
    <row r="82" spans="1:11" ht="60" customHeight="1" x14ac:dyDescent="0.5">
      <c r="A82" s="291"/>
      <c r="B82" s="215" t="str">
        <f t="shared" si="0"/>
        <v>Empower and entrust teachers and staff with collective responsibility for meeting the academic, social, emotional, and physical needs of each student, pursuant to the mission, vision, and core values of the school.</v>
      </c>
      <c r="C82" s="216" t="str">
        <f>Tables!T46</f>
        <v>PSEL.VII.B</v>
      </c>
      <c r="D82" s="208" t="str">
        <f>Tables!U46</f>
        <v>Professional Community for Teachers and Staff</v>
      </c>
      <c r="E82" s="292" t="str">
        <f>Tables!V46</f>
        <v>Empower and entrust teachers and staff with collective responsibility for meeting the academic, social, emotional, and physical needs of each student, pursuant to the mission, vision, and core values of the school.</v>
      </c>
      <c r="F82" s="292"/>
      <c r="G82" s="217" t="s">
        <v>602</v>
      </c>
      <c r="I82" s="288"/>
      <c r="J82" s="166"/>
      <c r="K82" s="202" t="str">
        <f>IF(AND(G82="Yes",'Eval Info &amp; Rankings'!$H$18=0),"You selected this indicator but have not selected a Rating % for this standard on the worksheet titled Eval Info &amp; Rankings. Please select a Rating % for Standard I on the worksheet titled Eval Info &amp; Rankings","")</f>
        <v/>
      </c>
    </row>
    <row r="83" spans="1:11" ht="90" customHeight="1" x14ac:dyDescent="0.5">
      <c r="A83" s="291"/>
      <c r="B83" s="215" t="str">
        <f t="shared" si="0"/>
        <v>Establish and sustain a professional culture of engagement and commitment to shared vision, goals, and objectives pertaining to the education of the whole child; high expectations for professional work; ethical and equitable practice; trust</v>
      </c>
      <c r="C83" s="216" t="str">
        <f>Tables!T47</f>
        <v>PSEL.VII.C</v>
      </c>
      <c r="D83" s="208" t="str">
        <f>Tables!U47</f>
        <v>Professional Community for Teachers and Staff</v>
      </c>
      <c r="E83" s="292" t="str">
        <f>Tables!V47</f>
        <v>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F83" s="292"/>
      <c r="G83" s="217" t="s">
        <v>602</v>
      </c>
      <c r="I83" s="288"/>
      <c r="J83" s="166"/>
      <c r="K83" s="202" t="str">
        <f>IF(AND(G83="Yes",'Eval Info &amp; Rankings'!$H$18=0),"You selected this indicator but have not selected a Rating % for this standard on the worksheet titled Eval Info &amp; Rankings. Please select a Rating % for Standard I on the worksheet titled Eval Info &amp; Rankings","")</f>
        <v/>
      </c>
    </row>
    <row r="84" spans="1:11" ht="45" customHeight="1" x14ac:dyDescent="0.5">
      <c r="A84" s="291"/>
      <c r="B84" s="215" t="str">
        <f t="shared" si="0"/>
        <v>Promote mutual accountability among teachers and other professional staff for each student’s success and the effectiveness of the school as a whole.</v>
      </c>
      <c r="C84" s="216" t="str">
        <f>Tables!T48</f>
        <v>PSEL.VII.D</v>
      </c>
      <c r="D84" s="208" t="str">
        <f>Tables!U48</f>
        <v>Professional Community for Teachers and Staff</v>
      </c>
      <c r="E84" s="292" t="str">
        <f>Tables!V48</f>
        <v>Promote mutual accountability among teachers and other professional staff for each student’s success and the effectiveness of the school as a whole.</v>
      </c>
      <c r="F84" s="292"/>
      <c r="G84" s="217" t="s">
        <v>602</v>
      </c>
      <c r="K84" s="202" t="str">
        <f>IF(AND(G84="Yes",'Eval Info &amp; Rankings'!$H$18=0),"You selected this indicator but have not selected a Rating % for this standard on the worksheet titled Eval Info &amp; Rankings. Please select a Rating % for Standard I on the worksheet titled Eval Info &amp; Rankings","")</f>
        <v/>
      </c>
    </row>
    <row r="85" spans="1:11" ht="45" customHeight="1" x14ac:dyDescent="0.5">
      <c r="A85" s="291"/>
      <c r="B85" s="215" t="str">
        <f t="shared" si="0"/>
        <v>Develop and support open, productive, caring, and trusting working relationships among leaders, faculty, and staff to promote professional capacity and the improvement of practice.</v>
      </c>
      <c r="C85" s="216" t="str">
        <f>Tables!T49</f>
        <v>PSEL.VII.E</v>
      </c>
      <c r="D85" s="208" t="str">
        <f>Tables!U49</f>
        <v>Professional Community for Teachers and Staff</v>
      </c>
      <c r="E85" s="292" t="str">
        <f>Tables!V49</f>
        <v>Develop and support open, productive, caring, and trusting working relationships among leaders, faculty, and staff to promote professional capacity and the improvement of practice.</v>
      </c>
      <c r="F85" s="292"/>
      <c r="G85" s="217" t="s">
        <v>602</v>
      </c>
      <c r="K85" s="202" t="str">
        <f>IF(AND(G85="Yes",'Eval Info &amp; Rankings'!$H$18=0),"You selected this indicator but have not selected a Rating % for this standard on the worksheet titled Eval Info &amp; Rankings. Please select a Rating % for Standard I on the worksheet titled Eval Info &amp; Rankings","")</f>
        <v/>
      </c>
    </row>
    <row r="86" spans="1:11" ht="30" customHeight="1" x14ac:dyDescent="0.5">
      <c r="A86" s="291"/>
      <c r="B86" s="215" t="str">
        <f t="shared" si="0"/>
        <v>Design and implement job-embedded and other opportunities for professional learning collaboratively with faculty and staff.</v>
      </c>
      <c r="C86" s="216" t="str">
        <f>Tables!T50</f>
        <v>PSEL.VII.F</v>
      </c>
      <c r="D86" s="208" t="str">
        <f>Tables!U50</f>
        <v>Professional Community for Teachers and Staff</v>
      </c>
      <c r="E86" s="292" t="str">
        <f>Tables!V50</f>
        <v>Design and implement job-embedded and other opportunities for professional learning collaboratively with faculty and staff.</v>
      </c>
      <c r="F86" s="292"/>
      <c r="G86" s="217" t="s">
        <v>602</v>
      </c>
      <c r="K86" s="202" t="str">
        <f>IF(AND(G86="Yes",'Eval Info &amp; Rankings'!$H$18=0),"You selected this indicator but have not selected a Rating % for this standard on the worksheet titled Eval Info &amp; Rankings. Please select a Rating % for Standard I on the worksheet titled Eval Info &amp; Rankings","")</f>
        <v/>
      </c>
    </row>
    <row r="87" spans="1:11" ht="30" customHeight="1" x14ac:dyDescent="0.5">
      <c r="A87" s="291"/>
      <c r="B87" s="215" t="str">
        <f t="shared" si="0"/>
        <v>Provide opportunities for collaborative examination of practice, collegial feedback, and collective learning.</v>
      </c>
      <c r="C87" s="216" t="str">
        <f>Tables!T51</f>
        <v>PSEL.VII.G</v>
      </c>
      <c r="D87" s="208" t="str">
        <f>Tables!U51</f>
        <v>Professional Community for Teachers and Staff</v>
      </c>
      <c r="E87" s="292" t="str">
        <f>Tables!V51</f>
        <v>Provide opportunities for collaborative examination of practice, collegial feedback, and collective learning.</v>
      </c>
      <c r="F87" s="292"/>
      <c r="G87" s="217" t="s">
        <v>602</v>
      </c>
      <c r="K87" s="202" t="str">
        <f>IF(AND(G87="Yes",'Eval Info &amp; Rankings'!$H$18=0),"You selected this indicator but have not selected a Rating % for this standard on the worksheet titled Eval Info &amp; Rankings. Please select a Rating % for Standard I on the worksheet titled Eval Info &amp; Rankings","")</f>
        <v/>
      </c>
    </row>
    <row r="88" spans="1:11" ht="30" customHeight="1" x14ac:dyDescent="0.5">
      <c r="A88" s="291"/>
      <c r="B88" s="215" t="str">
        <f t="shared" si="0"/>
        <v>Encourage faculty-initiated improvement of programs and practices.</v>
      </c>
      <c r="C88" s="216" t="str">
        <f>Tables!T52</f>
        <v>PSEL.VII.H</v>
      </c>
      <c r="D88" s="208" t="str">
        <f>Tables!U52</f>
        <v>Professional Community for Teachers and Staff</v>
      </c>
      <c r="E88" s="292" t="str">
        <f>Tables!V52</f>
        <v>Encourage faculty-initiated improvement of programs and practices.</v>
      </c>
      <c r="F88" s="292"/>
      <c r="G88" s="217" t="s">
        <v>602</v>
      </c>
      <c r="K88" s="202" t="str">
        <f>IF(AND(G88="Yes",'Eval Info &amp; Rankings'!$H$18=0),"You selected this indicator but have not selected a Rating % for this standard on the worksheet titled Eval Info &amp; Rankings. Please select a Rating % for Standard I on the worksheet titled Eval Info &amp; Rankings","")</f>
        <v/>
      </c>
    </row>
    <row r="89" spans="1:11" s="50" customFormat="1" ht="3" customHeight="1" x14ac:dyDescent="0.5">
      <c r="H89" s="51"/>
      <c r="I89" s="49"/>
      <c r="J89" s="49"/>
      <c r="K89" s="71"/>
    </row>
    <row r="90" spans="1:11" s="50" customFormat="1" ht="3" customHeight="1" x14ac:dyDescent="0.5">
      <c r="A90" s="52"/>
      <c r="B90" s="52"/>
      <c r="C90" s="52"/>
      <c r="D90" s="52"/>
      <c r="E90" s="52"/>
      <c r="F90" s="52"/>
      <c r="G90" s="52"/>
      <c r="H90" s="49"/>
      <c r="I90" s="49"/>
      <c r="J90" s="49"/>
      <c r="K90" s="71"/>
    </row>
    <row r="91" spans="1:11" s="50" customFormat="1" ht="3" customHeight="1" x14ac:dyDescent="0.5">
      <c r="H91" s="51"/>
      <c r="I91" s="49"/>
      <c r="J91" s="49"/>
      <c r="K91" s="71"/>
    </row>
    <row r="92" spans="1:11" s="50" customFormat="1" ht="15" customHeight="1" x14ac:dyDescent="0.5">
      <c r="A92" s="289" t="str">
        <f>'Professional Practice Ratings'!C312</f>
        <v>Meaningful Engagement of Families and Community</v>
      </c>
      <c r="B92" s="289"/>
      <c r="C92" s="289"/>
      <c r="D92" s="289"/>
      <c r="E92" s="289"/>
      <c r="F92" s="289"/>
      <c r="G92" s="289"/>
      <c r="H92" s="51"/>
      <c r="I92" s="49"/>
      <c r="J92" s="49"/>
      <c r="K92" s="71"/>
    </row>
    <row r="93" spans="1:11" s="50" customFormat="1" ht="26" x14ac:dyDescent="0.45">
      <c r="A93" s="57"/>
      <c r="B93" s="212" t="s">
        <v>615</v>
      </c>
      <c r="C93" s="54" t="s">
        <v>598</v>
      </c>
      <c r="D93" s="55" t="s">
        <v>536</v>
      </c>
      <c r="E93" s="293" t="s">
        <v>535</v>
      </c>
      <c r="F93" s="293"/>
      <c r="G93" s="213" t="s">
        <v>599</v>
      </c>
      <c r="H93" s="51"/>
      <c r="I93" s="49"/>
      <c r="J93" s="49"/>
      <c r="K93" s="71"/>
    </row>
    <row r="94" spans="1:11" ht="30" customHeight="1" x14ac:dyDescent="0.5">
      <c r="A94" s="291" t="s">
        <v>611</v>
      </c>
      <c r="B94" s="215" t="str">
        <f t="shared" si="0"/>
        <v>Are approachable, accessible, and welcoming to families and members of the community.</v>
      </c>
      <c r="C94" s="216" t="str">
        <f>Tables!T53</f>
        <v>PSEL.VIII.A</v>
      </c>
      <c r="D94" s="208" t="str">
        <f>Tables!U53</f>
        <v>Meaningful Engagement of Families and Community</v>
      </c>
      <c r="E94" s="292" t="str">
        <f>Tables!V53</f>
        <v>Are approachable, accessible, and welcoming to families and members of the community.</v>
      </c>
      <c r="F94" s="292"/>
      <c r="G94" s="217" t="s">
        <v>602</v>
      </c>
      <c r="I94" s="288" t="s">
        <v>773</v>
      </c>
      <c r="J94" s="166"/>
      <c r="K94" s="202" t="str">
        <f>IF(AND(G94="Yes",'Eval Info &amp; Rankings'!$H$19=0),"You selected this indicator but have not selected a Rating % for this standard on the worksheet titled Eval Info &amp; Rankings. Please select a Rating % for Standard I on the worksheet titled Eval Info &amp; Rankings","")</f>
        <v/>
      </c>
    </row>
    <row r="95" spans="1:11" ht="30" customHeight="1" x14ac:dyDescent="0.5">
      <c r="A95" s="291"/>
      <c r="B95" s="215" t="str">
        <f t="shared" si="0"/>
        <v>Create and sustain positive, collaborative, and productive relationships with families and the community for the benefit of students.</v>
      </c>
      <c r="C95" s="216" t="str">
        <f>Tables!T54</f>
        <v>PSEL.VIII.B</v>
      </c>
      <c r="D95" s="208" t="str">
        <f>Tables!U54</f>
        <v>Meaningful Engagement of Families and Community</v>
      </c>
      <c r="E95" s="292" t="str">
        <f>Tables!V54</f>
        <v>Create and sustain positive, collaborative, and productive relationships with families and the community for the benefit of students.</v>
      </c>
      <c r="F95" s="292"/>
      <c r="G95" s="217" t="s">
        <v>602</v>
      </c>
      <c r="I95" s="288"/>
      <c r="J95" s="166"/>
      <c r="K95" s="202" t="str">
        <f>IF(AND(G95="Yes",'Eval Info &amp; Rankings'!$H$19=0),"You selected this indicator but have not selected a Rating % for this standard on the worksheet titled Eval Info &amp; Rankings. Please select a Rating % for Standard I on the worksheet titled Eval Info &amp; Rankings","")</f>
        <v/>
      </c>
    </row>
    <row r="96" spans="1:11" ht="45" customHeight="1" x14ac:dyDescent="0.5">
      <c r="A96" s="291"/>
      <c r="B96" s="215" t="str">
        <f t="shared" si="0"/>
        <v>Engage in regular and open two-way communication with families and the community about the school, students, needs, problems, and accomplishments.</v>
      </c>
      <c r="C96" s="216" t="str">
        <f>Tables!T55</f>
        <v>PSEL.VIII.C</v>
      </c>
      <c r="D96" s="208" t="str">
        <f>Tables!U55</f>
        <v>Meaningful Engagement of Families and Community</v>
      </c>
      <c r="E96" s="292" t="str">
        <f>Tables!V55</f>
        <v>Engage in regular and open two-way communication with families and the community about the school, students, needs, problems, and accomplishments.</v>
      </c>
      <c r="F96" s="292"/>
      <c r="G96" s="217" t="s">
        <v>602</v>
      </c>
      <c r="I96" s="288"/>
      <c r="J96" s="166"/>
      <c r="K96" s="202" t="str">
        <f>IF(AND(G96="Yes",'Eval Info &amp; Rankings'!$H$19=0),"You selected this indicator but have not selected a Rating % for this standard on the worksheet titled Eval Info &amp; Rankings. Please select a Rating % for Standard I on the worksheet titled Eval Info &amp; Rankings","")</f>
        <v/>
      </c>
    </row>
    <row r="97" spans="1:11" ht="45" customHeight="1" x14ac:dyDescent="0.5">
      <c r="A97" s="291"/>
      <c r="B97" s="215" t="str">
        <f t="shared" si="0"/>
        <v>Maintain a presence in the community to understand its strengths and needs, develop productive relationships, and engage its resources for the school.</v>
      </c>
      <c r="C97" s="216" t="str">
        <f>Tables!T56</f>
        <v>PSEL.VIII.D</v>
      </c>
      <c r="D97" s="208" t="str">
        <f>Tables!U56</f>
        <v>Meaningful Engagement of Families and Community</v>
      </c>
      <c r="E97" s="292" t="str">
        <f>Tables!V56</f>
        <v>Maintain a presence in the community to understand its strengths and needs, develop productive relationships, and engage its resources for the school.</v>
      </c>
      <c r="F97" s="292"/>
      <c r="G97" s="217" t="s">
        <v>602</v>
      </c>
      <c r="K97" s="202" t="str">
        <f>IF(AND(G97="Yes",'Eval Info &amp; Rankings'!$H$19=0),"You selected this indicator but have not selected a Rating % for this standard on the worksheet titled Eval Info &amp; Rankings. Please select a Rating % for Standard I on the worksheet titled Eval Info &amp; Rankings","")</f>
        <v/>
      </c>
    </row>
    <row r="98" spans="1:11" ht="30" customHeight="1" x14ac:dyDescent="0.5">
      <c r="A98" s="291"/>
      <c r="B98" s="215" t="str">
        <f t="shared" si="0"/>
        <v>Create means for the school community to partner with families to support student learning in and out of school.</v>
      </c>
      <c r="C98" s="216" t="str">
        <f>Tables!T57</f>
        <v>PSEL.VIII.E</v>
      </c>
      <c r="D98" s="208" t="str">
        <f>Tables!U57</f>
        <v>Meaningful Engagement of Families and Community</v>
      </c>
      <c r="E98" s="292" t="str">
        <f>Tables!V57</f>
        <v>Create means for the school community to partner with families to support student learning in and out of school.</v>
      </c>
      <c r="F98" s="292"/>
      <c r="G98" s="217" t="s">
        <v>602</v>
      </c>
      <c r="K98" s="202" t="str">
        <f>IF(AND(G98="Yes",'Eval Info &amp; Rankings'!$H$19=0),"You selected this indicator but have not selected a Rating % for this standard on the worksheet titled Eval Info &amp; Rankings. Please select a Rating % for Standard I on the worksheet titled Eval Info &amp; Rankings","")</f>
        <v/>
      </c>
    </row>
    <row r="99" spans="1:11" ht="45" customHeight="1" x14ac:dyDescent="0.5">
      <c r="A99" s="291"/>
      <c r="B99" s="215" t="str">
        <f t="shared" si="0"/>
        <v>Understand, value, and employ the community’s cultural, social, intellectual, and political resources to promote student learning and school improvement.</v>
      </c>
      <c r="C99" s="216" t="str">
        <f>Tables!T58</f>
        <v>PSEL.VIII.F</v>
      </c>
      <c r="D99" s="208" t="str">
        <f>Tables!U58</f>
        <v>Meaningful Engagement of Families and Community</v>
      </c>
      <c r="E99" s="292" t="str">
        <f>Tables!V58</f>
        <v>Understand, value, and employ the community’s cultural, social, intellectual, and political resources to promote student learning and school improvement.</v>
      </c>
      <c r="F99" s="292"/>
      <c r="G99" s="217" t="s">
        <v>602</v>
      </c>
      <c r="K99" s="202" t="str">
        <f>IF(AND(G99="Yes",'Eval Info &amp; Rankings'!$H$19=0),"You selected this indicator but have not selected a Rating % for this standard on the worksheet titled Eval Info &amp; Rankings. Please select a Rating % for Standard I on the worksheet titled Eval Info &amp; Rankings","")</f>
        <v/>
      </c>
    </row>
    <row r="100" spans="1:11" ht="30" customHeight="1" x14ac:dyDescent="0.5">
      <c r="A100" s="291"/>
      <c r="B100" s="215" t="str">
        <f t="shared" si="0"/>
        <v>Develop and provide the school as a resource for families and the community.</v>
      </c>
      <c r="C100" s="216" t="str">
        <f>Tables!T59</f>
        <v>PSEL.VIII.G</v>
      </c>
      <c r="D100" s="208" t="str">
        <f>Tables!U59</f>
        <v>Meaningful Engagement of Families and Community</v>
      </c>
      <c r="E100" s="292" t="str">
        <f>Tables!V59</f>
        <v>Develop and provide the school as a resource for families and the community.</v>
      </c>
      <c r="F100" s="292"/>
      <c r="G100" s="217" t="s">
        <v>602</v>
      </c>
      <c r="K100" s="202" t="str">
        <f>IF(AND(G100="Yes",'Eval Info &amp; Rankings'!$H$19=0),"You selected this indicator but have not selected a Rating % for this standard on the worksheet titled Eval Info &amp; Rankings. Please select a Rating % for Standard I on the worksheet titled Eval Info &amp; Rankings","")</f>
        <v/>
      </c>
    </row>
    <row r="101" spans="1:11" ht="45" customHeight="1" x14ac:dyDescent="0.5">
      <c r="A101" s="291"/>
      <c r="B101" s="215" t="str">
        <f t="shared" si="0"/>
        <v>Advocate for the school and district, and for the importance of education and student needs and priorities to families and the community.</v>
      </c>
      <c r="C101" s="216" t="str">
        <f>Tables!T60</f>
        <v>PSEL.VIII.H</v>
      </c>
      <c r="D101" s="208" t="str">
        <f>Tables!U60</f>
        <v>Meaningful Engagement of Families and Community</v>
      </c>
      <c r="E101" s="292" t="str">
        <f>Tables!V60</f>
        <v>Advocate for the school and district, and for the importance of education and student needs and priorities to families and the community.</v>
      </c>
      <c r="F101" s="292"/>
      <c r="G101" s="217" t="s">
        <v>602</v>
      </c>
      <c r="K101" s="202" t="str">
        <f>IF(AND(G101="Yes",'Eval Info &amp; Rankings'!$H$19=0),"You selected this indicator but have not selected a Rating % for this standard on the worksheet titled Eval Info &amp; Rankings. Please select a Rating % for Standard I on the worksheet titled Eval Info &amp; Rankings","")</f>
        <v/>
      </c>
    </row>
    <row r="102" spans="1:11" ht="30" customHeight="1" x14ac:dyDescent="0.5">
      <c r="A102" s="291"/>
      <c r="B102" s="215" t="str">
        <f t="shared" si="0"/>
        <v>Advocate publicly for the needs and priorities of students, families, and the community.</v>
      </c>
      <c r="C102" s="216" t="str">
        <f>Tables!T61</f>
        <v>PSEL.VIII.I</v>
      </c>
      <c r="D102" s="208" t="str">
        <f>Tables!U61</f>
        <v>Meaningful Engagement of Families and Community</v>
      </c>
      <c r="E102" s="292" t="str">
        <f>Tables!V61</f>
        <v>Advocate publicly for the needs and priorities of students, families, and the community.</v>
      </c>
      <c r="F102" s="292"/>
      <c r="G102" s="217" t="s">
        <v>602</v>
      </c>
      <c r="K102" s="202" t="str">
        <f>IF(AND(G102="Yes",'Eval Info &amp; Rankings'!$H$19=0),"You selected this indicator but have not selected a Rating % for this standard on the worksheet titled Eval Info &amp; Rankings. Please select a Rating % for Standard I on the worksheet titled Eval Info &amp; Rankings","")</f>
        <v/>
      </c>
    </row>
    <row r="103" spans="1:11" ht="30" customHeight="1" x14ac:dyDescent="0.5">
      <c r="A103" s="291"/>
      <c r="B103" s="215" t="str">
        <f t="shared" si="0"/>
        <v>Build and sustain productive partnerships with public and private sectors to promote school improvement and student learning.</v>
      </c>
      <c r="C103" s="216" t="str">
        <f>Tables!T62</f>
        <v>PSEL.VIII.J</v>
      </c>
      <c r="D103" s="208" t="str">
        <f>Tables!U62</f>
        <v>Meaningful Engagement of Families and Community</v>
      </c>
      <c r="E103" s="292" t="str">
        <f>Tables!V62</f>
        <v>Build and sustain productive partnerships with public and private sectors to promote school improvement and student learning.</v>
      </c>
      <c r="F103" s="292"/>
      <c r="G103" s="217" t="s">
        <v>602</v>
      </c>
      <c r="K103" s="202" t="str">
        <f>IF(AND(G103="Yes",'Eval Info &amp; Rankings'!$H$19=0),"You selected this indicator but have not selected a Rating % for this standard on the worksheet titled Eval Info &amp; Rankings. Please select a Rating % for Standard I on the worksheet titled Eval Info &amp; Rankings","")</f>
        <v/>
      </c>
    </row>
    <row r="104" spans="1:11" s="50" customFormat="1" ht="3" customHeight="1" x14ac:dyDescent="0.5">
      <c r="H104" s="51"/>
      <c r="I104" s="49"/>
      <c r="J104" s="49"/>
      <c r="K104" s="71"/>
    </row>
    <row r="105" spans="1:11" s="50" customFormat="1" ht="3" customHeight="1" x14ac:dyDescent="0.5">
      <c r="A105" s="52"/>
      <c r="B105" s="52"/>
      <c r="C105" s="52"/>
      <c r="D105" s="52"/>
      <c r="E105" s="52"/>
      <c r="F105" s="52"/>
      <c r="G105" s="52"/>
      <c r="H105" s="49"/>
      <c r="I105" s="49"/>
      <c r="J105" s="49"/>
      <c r="K105" s="71"/>
    </row>
    <row r="106" spans="1:11" s="50" customFormat="1" ht="3" customHeight="1" x14ac:dyDescent="0.5">
      <c r="H106" s="51"/>
      <c r="I106" s="49"/>
      <c r="J106" s="49"/>
      <c r="K106" s="71"/>
    </row>
    <row r="107" spans="1:11" s="50" customFormat="1" ht="15" customHeight="1" x14ac:dyDescent="0.5">
      <c r="A107" s="289" t="str">
        <f>'Professional Practice Ratings'!C369</f>
        <v>Operations and Management</v>
      </c>
      <c r="B107" s="289"/>
      <c r="C107" s="289"/>
      <c r="D107" s="289"/>
      <c r="E107" s="289"/>
      <c r="F107" s="289"/>
      <c r="G107" s="289"/>
      <c r="H107" s="51"/>
      <c r="I107" s="49"/>
      <c r="J107" s="49"/>
      <c r="K107" s="71"/>
    </row>
    <row r="108" spans="1:11" s="50" customFormat="1" ht="26" x14ac:dyDescent="0.45">
      <c r="A108" s="57"/>
      <c r="B108" s="212" t="s">
        <v>615</v>
      </c>
      <c r="C108" s="54" t="s">
        <v>598</v>
      </c>
      <c r="D108" s="55" t="s">
        <v>536</v>
      </c>
      <c r="E108" s="293" t="s">
        <v>535</v>
      </c>
      <c r="F108" s="293"/>
      <c r="G108" s="213" t="s">
        <v>599</v>
      </c>
      <c r="H108" s="51"/>
      <c r="I108" s="49"/>
      <c r="J108" s="49"/>
      <c r="K108" s="71"/>
    </row>
    <row r="109" spans="1:11" ht="30" customHeight="1" x14ac:dyDescent="0.5">
      <c r="A109" s="291" t="s">
        <v>605</v>
      </c>
      <c r="B109" s="218" t="str">
        <f t="shared" si="0"/>
        <v>Institute, manage, and monitor operations and administrative systems that promote the mission and vision of the school.</v>
      </c>
      <c r="C109" s="216" t="str">
        <f>Tables!T63</f>
        <v>PSEL.IX.A</v>
      </c>
      <c r="D109" s="208" t="str">
        <f>Tables!U63</f>
        <v>Operations and Management</v>
      </c>
      <c r="E109" s="292" t="str">
        <f>Tables!V63</f>
        <v>Institute, manage, and monitor operations and administrative systems that promote the mission and vision of the school.</v>
      </c>
      <c r="F109" s="292"/>
      <c r="G109" s="217" t="s">
        <v>602</v>
      </c>
      <c r="I109" s="288" t="s">
        <v>773</v>
      </c>
      <c r="J109" s="166"/>
      <c r="K109" s="202" t="str">
        <f>IF(AND(G109="Yes",'Eval Info &amp; Rankings'!$H$20=0),"You selected this indicator but have not selected a Rating % for this standard on the worksheet titled Eval Info &amp; Rankings. Please select a Rating % for Standard I on the worksheet titled Eval Info &amp; Rankings","")</f>
        <v/>
      </c>
    </row>
    <row r="110" spans="1:11" ht="45" customHeight="1" x14ac:dyDescent="0.5">
      <c r="A110" s="291"/>
      <c r="B110" s="218" t="str">
        <f t="shared" si="0"/>
        <v>Strategically manage staff resources, assigning and scheduling teachers and staff to roles and responsibilities that optimize their professional capacity to address each student’s learning needs.</v>
      </c>
      <c r="C110" s="216" t="str">
        <f>Tables!T64</f>
        <v>PSEL.IX.B</v>
      </c>
      <c r="D110" s="208" t="str">
        <f>Tables!U64</f>
        <v>Operations and Management</v>
      </c>
      <c r="E110" s="292" t="str">
        <f>Tables!V64</f>
        <v>Strategically manage staff resources, assigning and scheduling teachers and staff to roles and responsibilities that optimize their professional capacity to address each student’s learning needs.</v>
      </c>
      <c r="F110" s="292"/>
      <c r="G110" s="217" t="s">
        <v>602</v>
      </c>
      <c r="I110" s="288"/>
      <c r="J110" s="166"/>
      <c r="K110" s="202" t="str">
        <f>IF(AND(G110="Yes",'Eval Info &amp; Rankings'!$H$20=0),"You selected this indicator but have not selected a Rating % for this standard on the worksheet titled Eval Info &amp; Rankings. Please select a Rating % for Standard I on the worksheet titled Eval Info &amp; Rankings","")</f>
        <v/>
      </c>
    </row>
    <row r="111" spans="1:11" ht="60" customHeight="1" x14ac:dyDescent="0.5">
      <c r="A111" s="291"/>
      <c r="B111" s="218" t="str">
        <f t="shared" si="0"/>
        <v>Seek, acquire, and manage fiscal, physical, and other resources to support curriculum, instruction, and assessment; student learning community; professional capacity and community; and family and community engagement.</v>
      </c>
      <c r="C111" s="216" t="str">
        <f>Tables!T65</f>
        <v>PSEL.IX.C</v>
      </c>
      <c r="D111" s="208" t="str">
        <f>Tables!U65</f>
        <v>Operations and Management</v>
      </c>
      <c r="E111" s="292" t="str">
        <f>Tables!V65</f>
        <v>Seek, acquire, and manage fiscal, physical, and other resources to support curriculum, instruction, and assessment; student learning community; professional capacity and community; and family and community engagement.</v>
      </c>
      <c r="F111" s="292"/>
      <c r="G111" s="217" t="s">
        <v>602</v>
      </c>
      <c r="I111" s="288"/>
      <c r="J111" s="166"/>
      <c r="K111" s="202" t="str">
        <f>IF(AND(G111="Yes",'Eval Info &amp; Rankings'!$H$20=0),"You selected this indicator but have not selected a Rating % for this standard on the worksheet titled Eval Info &amp; Rankings. Please select a Rating % for Standard I on the worksheet titled Eval Info &amp; Rankings","")</f>
        <v/>
      </c>
    </row>
    <row r="112" spans="1:11" ht="45" customHeight="1" x14ac:dyDescent="0.5">
      <c r="A112" s="291"/>
      <c r="B112" s="218" t="str">
        <f t="shared" si="0"/>
        <v>Are responsible, ethical, and accountable stewards of the school’s monetary and nonmonetary resources, engaging in effective budgeting and accounting practices.</v>
      </c>
      <c r="C112" s="216" t="str">
        <f>Tables!T66</f>
        <v>PSEL.IX.D</v>
      </c>
      <c r="D112" s="208" t="str">
        <f>Tables!U66</f>
        <v>Operations and Management</v>
      </c>
      <c r="E112" s="292" t="str">
        <f>Tables!V66</f>
        <v>Are responsible, ethical, and accountable stewards of the school’s monetary and nonmonetary resources, engaging in effective budgeting and accounting practices.</v>
      </c>
      <c r="F112" s="292"/>
      <c r="G112" s="217" t="s">
        <v>602</v>
      </c>
      <c r="K112" s="202" t="str">
        <f>IF(AND(G112="Yes",'Eval Info &amp; Rankings'!$H$20=0),"You selected this indicator but have not selected a Rating % for this standard on the worksheet titled Eval Info &amp; Rankings. Please select a Rating % for Standard I on the worksheet titled Eval Info &amp; Rankings","")</f>
        <v/>
      </c>
    </row>
    <row r="113" spans="1:11" ht="30" customHeight="1" x14ac:dyDescent="0.5">
      <c r="A113" s="291"/>
      <c r="B113" s="218" t="str">
        <f t="shared" ref="B113:B135" si="1">LEFT(E113,240)</f>
        <v>Protect teachers’ and other staff members’ work and learning from disruption.</v>
      </c>
      <c r="C113" s="216" t="str">
        <f>Tables!T67</f>
        <v>PSEL.IX.E</v>
      </c>
      <c r="D113" s="208" t="str">
        <f>Tables!U67</f>
        <v>Operations and Management</v>
      </c>
      <c r="E113" s="292" t="str">
        <f>Tables!V67</f>
        <v>Protect teachers’ and other staff members’ work and learning from disruption.</v>
      </c>
      <c r="F113" s="292"/>
      <c r="G113" s="217" t="s">
        <v>602</v>
      </c>
      <c r="K113" s="202" t="str">
        <f>IF(AND(G113="Yes",'Eval Info &amp; Rankings'!$H$20=0),"You selected this indicator but have not selected a Rating % for this standard on the worksheet titled Eval Info &amp; Rankings. Please select a Rating % for Standard I on the worksheet titled Eval Info &amp; Rankings","")</f>
        <v/>
      </c>
    </row>
    <row r="114" spans="1:11" ht="30" customHeight="1" x14ac:dyDescent="0.5">
      <c r="A114" s="291"/>
      <c r="B114" s="218" t="str">
        <f t="shared" si="1"/>
        <v>Employ technology to improve the quality and efficiency of operations and management.</v>
      </c>
      <c r="C114" s="216" t="str">
        <f>Tables!T68</f>
        <v>PSEL.IX.F</v>
      </c>
      <c r="D114" s="208" t="str">
        <f>Tables!U68</f>
        <v>Operations and Management</v>
      </c>
      <c r="E114" s="292" t="str">
        <f>Tables!V68</f>
        <v>Employ technology to improve the quality and efficiency of operations and management.</v>
      </c>
      <c r="F114" s="292"/>
      <c r="G114" s="217" t="s">
        <v>602</v>
      </c>
      <c r="K114" s="202" t="str">
        <f>IF(AND(G114="Yes",'Eval Info &amp; Rankings'!$H$20=0),"You selected this indicator but have not selected a Rating % for this standard on the worksheet titled Eval Info &amp; Rankings. Please select a Rating % for Standard I on the worksheet titled Eval Info &amp; Rankings","")</f>
        <v/>
      </c>
    </row>
    <row r="115" spans="1:11" ht="30" customHeight="1" x14ac:dyDescent="0.5">
      <c r="A115" s="291"/>
      <c r="B115" s="218" t="str">
        <f t="shared" si="1"/>
        <v>Develop and maintain data and communication systems to deliver actionable information for classroom and school improvement.</v>
      </c>
      <c r="C115" s="216" t="str">
        <f>Tables!T69</f>
        <v>PSEL.IX.G</v>
      </c>
      <c r="D115" s="208" t="str">
        <f>Tables!U69</f>
        <v>Operations and Management</v>
      </c>
      <c r="E115" s="292" t="str">
        <f>Tables!V69</f>
        <v>Develop and maintain data and communication systems to deliver actionable information for classroom and school improvement.</v>
      </c>
      <c r="F115" s="292"/>
      <c r="G115" s="217" t="s">
        <v>602</v>
      </c>
      <c r="K115" s="202" t="str">
        <f>IF(AND(G115="Yes",'Eval Info &amp; Rankings'!$H$20=0),"You selected this indicator but have not selected a Rating % for this standard on the worksheet titled Eval Info &amp; Rankings. Please select a Rating % for Standard I on the worksheet titled Eval Info &amp; Rankings","")</f>
        <v/>
      </c>
    </row>
    <row r="116" spans="1:11" ht="45" customHeight="1" x14ac:dyDescent="0.5">
      <c r="A116" s="291"/>
      <c r="B116" s="218" t="str">
        <f t="shared" si="1"/>
        <v>Know, comply with, and help the school community understand local, state, and federal laws, rights, policies, and regulations so as to promote student success.</v>
      </c>
      <c r="C116" s="216" t="str">
        <f>Tables!T70</f>
        <v>PSEL.IX.H</v>
      </c>
      <c r="D116" s="208" t="str">
        <f>Tables!U70</f>
        <v>Operations and Management</v>
      </c>
      <c r="E116" s="292" t="str">
        <f>Tables!V70</f>
        <v>Know, comply with, and help the school community understand local, state, and federal laws, rights, policies, and regulations so as to promote student success.</v>
      </c>
      <c r="F116" s="292"/>
      <c r="G116" s="217" t="s">
        <v>602</v>
      </c>
      <c r="K116" s="202" t="str">
        <f>IF(AND(G116="Yes",'Eval Info &amp; Rankings'!$H$20=0),"You selected this indicator but have not selected a Rating % for this standard on the worksheet titled Eval Info &amp; Rankings. Please select a Rating % for Standard I on the worksheet titled Eval Info &amp; Rankings","")</f>
        <v/>
      </c>
    </row>
    <row r="117" spans="1:11" ht="45" customHeight="1" x14ac:dyDescent="0.5">
      <c r="A117" s="291"/>
      <c r="B117" s="218" t="str">
        <f t="shared" si="1"/>
        <v>Develop and manage relationships with feeder and connecting schools for enrollment management and curricular and instructional articulation.</v>
      </c>
      <c r="C117" s="216" t="str">
        <f>Tables!T71</f>
        <v>PSEL.IX.I</v>
      </c>
      <c r="D117" s="208" t="str">
        <f>Tables!U71</f>
        <v>Operations and Management</v>
      </c>
      <c r="E117" s="292" t="str">
        <f>Tables!V71</f>
        <v>Develop and manage relationships with feeder and connecting schools for enrollment management and curricular and instructional articulation.</v>
      </c>
      <c r="F117" s="292"/>
      <c r="G117" s="217" t="s">
        <v>602</v>
      </c>
      <c r="K117" s="202" t="str">
        <f>IF(AND(G117="Yes",'Eval Info &amp; Rankings'!$H$20=0),"You selected this indicator but have not selected a Rating % for this standard on the worksheet titled Eval Info &amp; Rankings. Please select a Rating % for Standard I on the worksheet titled Eval Info &amp; Rankings","")</f>
        <v/>
      </c>
    </row>
    <row r="118" spans="1:11" ht="30" customHeight="1" x14ac:dyDescent="0.5">
      <c r="A118" s="291"/>
      <c r="B118" s="218" t="str">
        <f t="shared" si="1"/>
        <v>Develop and manage productive relationships with the central office and school board.</v>
      </c>
      <c r="C118" s="216" t="str">
        <f>Tables!T72</f>
        <v>PSEL.IX.J</v>
      </c>
      <c r="D118" s="208" t="str">
        <f>Tables!U72</f>
        <v>Operations and Management</v>
      </c>
      <c r="E118" s="292" t="str">
        <f>Tables!V72</f>
        <v>Develop and manage productive relationships with the central office and school board.</v>
      </c>
      <c r="F118" s="292"/>
      <c r="G118" s="217" t="s">
        <v>602</v>
      </c>
      <c r="K118" s="202" t="str">
        <f>IF(AND(G118="Yes",'Eval Info &amp; Rankings'!$H$20=0),"You selected this indicator but have not selected a Rating % for this standard on the worksheet titled Eval Info &amp; Rankings. Please select a Rating % for Standard I on the worksheet titled Eval Info &amp; Rankings","")</f>
        <v/>
      </c>
    </row>
    <row r="119" spans="1:11" ht="45" customHeight="1" x14ac:dyDescent="0.5">
      <c r="A119" s="291"/>
      <c r="B119" s="218" t="str">
        <f t="shared" si="1"/>
        <v>Develop and administer systems for fair and equitable management of conflict among students, faculty and staff, leaders, families, and community.</v>
      </c>
      <c r="C119" s="216" t="str">
        <f>Tables!T73</f>
        <v>PSEL.IX.K</v>
      </c>
      <c r="D119" s="208" t="str">
        <f>Tables!U73</f>
        <v>Operations and Management</v>
      </c>
      <c r="E119" s="292" t="str">
        <f>Tables!V73</f>
        <v>Develop and administer systems for fair and equitable management of conflict among students, faculty and staff, leaders, families, and community.</v>
      </c>
      <c r="F119" s="292"/>
      <c r="G119" s="217" t="s">
        <v>602</v>
      </c>
      <c r="K119" s="202" t="str">
        <f>IF(AND(G119="Yes",'Eval Info &amp; Rankings'!$H$20=0),"You selected this indicator but have not selected a Rating % for this standard on the worksheet titled Eval Info &amp; Rankings. Please select a Rating % for Standard I on the worksheet titled Eval Info &amp; Rankings","")</f>
        <v/>
      </c>
    </row>
    <row r="120" spans="1:11" ht="30" customHeight="1" x14ac:dyDescent="0.5">
      <c r="A120" s="291"/>
      <c r="B120" s="218" t="str">
        <f t="shared" si="1"/>
        <v>Manage governance processes and internal and external politics toward achieving the school’s mission and vision.</v>
      </c>
      <c r="C120" s="216" t="str">
        <f>Tables!T74</f>
        <v>PSEL.IX.L</v>
      </c>
      <c r="D120" s="208" t="str">
        <f>Tables!U74</f>
        <v>Operations and Management</v>
      </c>
      <c r="E120" s="292" t="str">
        <f>Tables!V74</f>
        <v>Manage governance processes and internal and external politics toward achieving the school’s mission and vision.</v>
      </c>
      <c r="F120" s="292"/>
      <c r="G120" s="217" t="s">
        <v>602</v>
      </c>
      <c r="K120" s="202" t="str">
        <f>IF(AND(G120="Yes",'Eval Info &amp; Rankings'!$H$20=0),"You selected this indicator but have not selected a Rating % for this standard on the worksheet titled Eval Info &amp; Rankings. Please select a Rating % for Standard I on the worksheet titled Eval Info &amp; Rankings","")</f>
        <v/>
      </c>
    </row>
    <row r="121" spans="1:11" s="50" customFormat="1" ht="3" customHeight="1" x14ac:dyDescent="0.5">
      <c r="H121" s="51"/>
      <c r="I121" s="49"/>
      <c r="J121" s="49"/>
      <c r="K121" s="71"/>
    </row>
    <row r="122" spans="1:11" s="50" customFormat="1" ht="3" customHeight="1" x14ac:dyDescent="0.5">
      <c r="A122" s="52"/>
      <c r="B122" s="52"/>
      <c r="C122" s="52"/>
      <c r="D122" s="52"/>
      <c r="E122" s="52"/>
      <c r="F122" s="52"/>
      <c r="G122" s="52"/>
      <c r="H122" s="49"/>
      <c r="I122" s="49"/>
      <c r="J122" s="49"/>
      <c r="K122" s="71"/>
    </row>
    <row r="123" spans="1:11" s="50" customFormat="1" ht="3" customHeight="1" x14ac:dyDescent="0.5">
      <c r="H123" s="51"/>
      <c r="I123" s="49"/>
      <c r="J123" s="49"/>
      <c r="K123" s="71"/>
    </row>
    <row r="124" spans="1:11" s="50" customFormat="1" ht="15" customHeight="1" x14ac:dyDescent="0.5">
      <c r="A124" s="289" t="str">
        <f>'Professional Practice Ratings'!C436</f>
        <v>School Improvement</v>
      </c>
      <c r="B124" s="289"/>
      <c r="C124" s="289"/>
      <c r="D124" s="289"/>
      <c r="E124" s="289"/>
      <c r="F124" s="289"/>
      <c r="G124" s="289"/>
      <c r="H124" s="51"/>
      <c r="I124" s="49"/>
      <c r="J124" s="49"/>
      <c r="K124" s="71"/>
    </row>
    <row r="125" spans="1:11" s="50" customFormat="1" ht="26" x14ac:dyDescent="0.45">
      <c r="A125" s="57"/>
      <c r="B125" s="212" t="s">
        <v>615</v>
      </c>
      <c r="C125" s="54" t="s">
        <v>598</v>
      </c>
      <c r="D125" s="55" t="s">
        <v>536</v>
      </c>
      <c r="E125" s="293" t="s">
        <v>535</v>
      </c>
      <c r="F125" s="293"/>
      <c r="G125" s="213" t="s">
        <v>599</v>
      </c>
      <c r="H125" s="51"/>
      <c r="I125" s="49"/>
      <c r="J125" s="49"/>
      <c r="K125" s="71"/>
    </row>
    <row r="126" spans="1:11" ht="30" customHeight="1" x14ac:dyDescent="0.5">
      <c r="A126" s="291" t="s">
        <v>604</v>
      </c>
      <c r="B126" s="215" t="str">
        <f t="shared" si="1"/>
        <v>Seek to make school more effective for each student, teachers and staff, families, and the community.</v>
      </c>
      <c r="C126" s="216" t="str">
        <f>Tables!T75</f>
        <v>PSEL.X.A</v>
      </c>
      <c r="D126" s="208" t="str">
        <f>Tables!U75</f>
        <v>School Improvement</v>
      </c>
      <c r="E126" s="292" t="str">
        <f>Tables!V75</f>
        <v>Seek to make school more effective for each student, teachers and staff, families, and the community.</v>
      </c>
      <c r="F126" s="292"/>
      <c r="G126" s="217" t="s">
        <v>602</v>
      </c>
      <c r="I126" s="288" t="s">
        <v>773</v>
      </c>
      <c r="J126" s="166"/>
      <c r="K126" s="202" t="str">
        <f>IF(AND(G126="Yes",'Eval Info &amp; Rankings'!$H$21=0),"You selected this indicator but have not selected a Rating % for this standard on the worksheet titled Eval Info &amp; Rankings. Please select a Rating % for Standard I on the worksheet titled Eval Info &amp; Rankings","")</f>
        <v/>
      </c>
    </row>
    <row r="127" spans="1:11" ht="30" customHeight="1" x14ac:dyDescent="0.5">
      <c r="A127" s="291"/>
      <c r="B127" s="215" t="str">
        <f t="shared" si="1"/>
        <v>Use methods of continuous improvement to achieve the vision, fulfill the mission, and promote the core values of the school.</v>
      </c>
      <c r="C127" s="216" t="str">
        <f>Tables!T76</f>
        <v>PSEL.X.B</v>
      </c>
      <c r="D127" s="208" t="str">
        <f>Tables!U76</f>
        <v>School Improvement</v>
      </c>
      <c r="E127" s="292" t="str">
        <f>Tables!V76</f>
        <v>Use methods of continuous improvement to achieve the vision, fulfill the mission, and promote the core values of the school.</v>
      </c>
      <c r="F127" s="292"/>
      <c r="G127" s="217" t="s">
        <v>602</v>
      </c>
      <c r="I127" s="288"/>
      <c r="J127" s="166"/>
      <c r="K127" s="202" t="str">
        <f>IF(AND(G127="Yes",'Eval Info &amp; Rankings'!$H$21=0),"You selected this indicator but have not selected a Rating % for this standard on the worksheet titled Eval Info &amp; Rankings. Please select a Rating % for Standard I on the worksheet titled Eval Info &amp; Rankings","")</f>
        <v/>
      </c>
    </row>
    <row r="128" spans="1:11" ht="60" customHeight="1" x14ac:dyDescent="0.5">
      <c r="A128" s="291"/>
      <c r="B128" s="215" t="str">
        <f t="shared" si="1"/>
        <v>Prepare the school and the community for improvement, promoting readiness, animperative for improvement, instilling mutual commitment and accountability, and developing the knowledge, skills, and motivation to succeed in improvement.</v>
      </c>
      <c r="C128" s="216" t="str">
        <f>Tables!T77</f>
        <v>PSEL.X.C</v>
      </c>
      <c r="D128" s="208" t="str">
        <f>Tables!U77</f>
        <v>School Improvement</v>
      </c>
      <c r="E128" s="292" t="str">
        <f>Tables!V77</f>
        <v>Prepare the school and the community for improvement, promoting readiness, animperative for improvement, instilling mutual commitment and accountability, and developing the knowledge, skills, and motivation to succeed in improvement.</v>
      </c>
      <c r="F128" s="292"/>
      <c r="G128" s="217" t="s">
        <v>602</v>
      </c>
      <c r="I128" s="288"/>
      <c r="J128" s="166"/>
      <c r="K128" s="202" t="str">
        <f>IF(AND(G128="Yes",'Eval Info &amp; Rankings'!$H$21=0),"You selected this indicator but have not selected a Rating % for this standard on the worksheet titled Eval Info &amp; Rankings. Please select a Rating % for Standard I on the worksheet titled Eval Info &amp; Rankings","")</f>
        <v/>
      </c>
    </row>
    <row r="129" spans="1:11" ht="45" customHeight="1" x14ac:dyDescent="0.5">
      <c r="A129" s="291"/>
      <c r="B129" s="215" t="str">
        <f t="shared" si="1"/>
        <v>Engage others in an ongoing process of evidence-based inquiry, learning, strategic goal setting, planning, implementation, and evaluation for continuous school and classroom improvement.</v>
      </c>
      <c r="C129" s="216" t="str">
        <f>Tables!T78</f>
        <v>PSEL.X.D</v>
      </c>
      <c r="D129" s="208" t="str">
        <f>Tables!U78</f>
        <v>School Improvement</v>
      </c>
      <c r="E129" s="292" t="str">
        <f>Tables!V78</f>
        <v>Engage others in an ongoing process of evidence-based inquiry, learning, strategic goal setting, planning, implementation, and evaluation for continuous school and classroom improvement.</v>
      </c>
      <c r="F129" s="292"/>
      <c r="G129" s="217" t="s">
        <v>602</v>
      </c>
      <c r="K129" s="202" t="str">
        <f>IF(AND(G129="Yes",'Eval Info &amp; Rankings'!$H$21=0),"You selected this indicator but have not selected a Rating % for this standard on the worksheet titled Eval Info &amp; Rankings. Please select a Rating % for Standard I on the worksheet titled Eval Info &amp; Rankings","")</f>
        <v/>
      </c>
    </row>
    <row r="130" spans="1:11" ht="45" customHeight="1" x14ac:dyDescent="0.5">
      <c r="A130" s="291"/>
      <c r="B130" s="215" t="str">
        <f t="shared" si="1"/>
        <v>Employ situationally-appropriate strategies for improvement, including transformational and incremental, adaptive approaches and attention to different phases of implementation.</v>
      </c>
      <c r="C130" s="216" t="str">
        <f>Tables!T79</f>
        <v>PSEL.X.E</v>
      </c>
      <c r="D130" s="208" t="str">
        <f>Tables!U79</f>
        <v>School Improvement</v>
      </c>
      <c r="E130" s="292" t="str">
        <f>Tables!V79</f>
        <v>Employ situationally-appropriate strategies for improvement, including transformational and incremental, adaptive approaches and attention to different phases of implementation.</v>
      </c>
      <c r="F130" s="292"/>
      <c r="G130" s="217" t="s">
        <v>602</v>
      </c>
      <c r="K130" s="202" t="str">
        <f>IF(AND(G130="Yes",'Eval Info &amp; Rankings'!$H$21=0),"You selected this indicator but have not selected a Rating % for this standard on the worksheet titled Eval Info &amp; Rankings. Please select a Rating % for Standard I on the worksheet titled Eval Info &amp; Rankings","")</f>
        <v/>
      </c>
    </row>
    <row r="131" spans="1:11" ht="45" customHeight="1" x14ac:dyDescent="0.5">
      <c r="A131" s="291"/>
      <c r="B131" s="215" t="str">
        <f t="shared" si="1"/>
        <v>Assess and develop the capacity of staff to assess the value and applicability of emerging educational trends and the findings of research for the school and its improvement.</v>
      </c>
      <c r="C131" s="216" t="str">
        <f>Tables!T80</f>
        <v>PSEL.X.F</v>
      </c>
      <c r="D131" s="208" t="str">
        <f>Tables!U80</f>
        <v>School Improvement</v>
      </c>
      <c r="E131" s="292" t="str">
        <f>Tables!V80</f>
        <v>Assess and develop the capacity of staff to assess the value and applicability of emerging educational trends and the findings of research for the school and its improvement.</v>
      </c>
      <c r="F131" s="292"/>
      <c r="G131" s="217" t="s">
        <v>602</v>
      </c>
      <c r="K131" s="202" t="str">
        <f>IF(AND(G131="Yes",'Eval Info &amp; Rankings'!$H$21=0),"You selected this indicator but have not selected a Rating % for this standard on the worksheet titled Eval Info &amp; Rankings. Please select a Rating % for Standard I on the worksheet titled Eval Info &amp; Rankings","")</f>
        <v/>
      </c>
    </row>
    <row r="132" spans="1:11" ht="60" customHeight="1" x14ac:dyDescent="0.5">
      <c r="A132" s="291"/>
      <c r="B132" s="215" t="str">
        <f t="shared" si="1"/>
        <v>Develop technically appropriate systems of data collection, management, analysis, and use, connecting as needed to the district office and external partners for support in planning, implementation, monitoring, feedback, and evaluation.</v>
      </c>
      <c r="C132" s="216" t="str">
        <f>Tables!T81</f>
        <v>PSEL.X.G</v>
      </c>
      <c r="D132" s="208" t="str">
        <f>Tables!U81</f>
        <v>School Improvement</v>
      </c>
      <c r="E132" s="292" t="str">
        <f>Tables!V81</f>
        <v>Develop technically appropriate systems of data collection, management, analysis, and use, connecting as needed to the district office and external partners for support in planning, implementation, monitoring, feedback, and evaluation.</v>
      </c>
      <c r="F132" s="292"/>
      <c r="G132" s="217" t="s">
        <v>602</v>
      </c>
      <c r="K132" s="202" t="str">
        <f>IF(AND(G132="Yes",'Eval Info &amp; Rankings'!$H$21=0),"You selected this indicator but have not selected a Rating % for this standard on the worksheet titled Eval Info &amp; Rankings. Please select a Rating % for Standard I on the worksheet titled Eval Info &amp; Rankings","")</f>
        <v/>
      </c>
    </row>
    <row r="133" spans="1:11" ht="45" customHeight="1" x14ac:dyDescent="0.5">
      <c r="A133" s="291"/>
      <c r="B133" s="215" t="str">
        <f t="shared" si="1"/>
        <v>Adopt a systems perspective and promote coherence among improvement efforts and all aspects of school organization, programs, and services.</v>
      </c>
      <c r="C133" s="216" t="str">
        <f>Tables!T82</f>
        <v>PSEL.X.H</v>
      </c>
      <c r="D133" s="208" t="str">
        <f>Tables!U82</f>
        <v>School Improvement</v>
      </c>
      <c r="E133" s="292" t="str">
        <f>Tables!V82</f>
        <v>Adopt a systems perspective and promote coherence among improvement efforts and all aspects of school organization, programs, and services.</v>
      </c>
      <c r="F133" s="292"/>
      <c r="G133" s="217" t="s">
        <v>602</v>
      </c>
      <c r="K133" s="202" t="str">
        <f>IF(AND(G133="Yes",'Eval Info &amp; Rankings'!$H$21=0),"You selected this indicator but have not selected a Rating % for this standard on the worksheet titled Eval Info &amp; Rankings. Please select a Rating % for Standard I on the worksheet titled Eval Info &amp; Rankings","")</f>
        <v/>
      </c>
    </row>
    <row r="134" spans="1:11" ht="60" customHeight="1" x14ac:dyDescent="0.5">
      <c r="A134" s="291"/>
      <c r="B134" s="215" t="str">
        <f t="shared" si="1"/>
        <v>Manage uncertainty, risk, competing initiatives, and politics of change with courage and perseverance, providing support and encouragement, and openly communicating the need for, process for, and outcomes of improvement efforts.</v>
      </c>
      <c r="C134" s="216" t="str">
        <f>Tables!T83</f>
        <v>PSEL.X.I</v>
      </c>
      <c r="D134" s="208" t="str">
        <f>Tables!U83</f>
        <v>School Improvement</v>
      </c>
      <c r="E134" s="292" t="str">
        <f>Tables!V83</f>
        <v>Manage uncertainty, risk, competing initiatives, and politics of change with courage and perseverance, providing support and encouragement, and openly communicating the need for, process for, and outcomes of improvement efforts.</v>
      </c>
      <c r="F134" s="292"/>
      <c r="G134" s="217" t="s">
        <v>602</v>
      </c>
      <c r="K134" s="202" t="str">
        <f>IF(AND(G134="Yes",'Eval Info &amp; Rankings'!$H$21=0),"You selected this indicator but have not selected a Rating % for this standard on the worksheet titled Eval Info &amp; Rankings. Please select a Rating % for Standard I on the worksheet titled Eval Info &amp; Rankings","")</f>
        <v/>
      </c>
    </row>
    <row r="135" spans="1:11" ht="45" customHeight="1" x14ac:dyDescent="0.5">
      <c r="A135" s="291"/>
      <c r="B135" s="215" t="str">
        <f t="shared" si="1"/>
        <v>Develop and promote leadership among teachers and staff for inquiry, experimentation and innovation, and initiating and implementing improvement.</v>
      </c>
      <c r="C135" s="216" t="str">
        <f>Tables!T84</f>
        <v>PSEL.X.J</v>
      </c>
      <c r="D135" s="208" t="str">
        <f>Tables!U84</f>
        <v>School Improvement</v>
      </c>
      <c r="E135" s="292" t="str">
        <f>Tables!V84</f>
        <v>Develop and promote leadership among teachers and staff for inquiry, experimentation and innovation, and initiating and implementing improvement.</v>
      </c>
      <c r="F135" s="292"/>
      <c r="G135" s="217" t="s">
        <v>602</v>
      </c>
      <c r="K135" s="202" t="str">
        <f>IF(AND(G135="Yes",'Eval Info &amp; Rankings'!$H$21=0),"You selected this indicator but have not selected a Rating % for this standard on the worksheet titled Eval Info &amp; Rankings. Please select a Rating % for Standard I on the worksheet titled Eval Info &amp; Rankings","")</f>
        <v/>
      </c>
    </row>
    <row r="136" spans="1:11" s="50" customFormat="1" ht="3" customHeight="1" x14ac:dyDescent="0.5">
      <c r="H136" s="51"/>
      <c r="I136" s="49"/>
      <c r="J136" s="49"/>
      <c r="K136" s="71"/>
    </row>
    <row r="137" spans="1:11" s="50" customFormat="1" ht="3" customHeight="1" x14ac:dyDescent="0.5">
      <c r="A137" s="52"/>
      <c r="B137" s="52"/>
      <c r="C137" s="52"/>
      <c r="D137" s="52"/>
      <c r="E137" s="52"/>
      <c r="F137" s="52"/>
      <c r="G137" s="52"/>
      <c r="H137" s="49"/>
      <c r="I137" s="49"/>
      <c r="J137" s="49"/>
      <c r="K137" s="71"/>
    </row>
    <row r="138" spans="1:11" s="50" customFormat="1" ht="3" customHeight="1" x14ac:dyDescent="0.5">
      <c r="H138" s="51"/>
      <c r="I138" s="49"/>
      <c r="J138" s="49"/>
      <c r="K138" s="71"/>
    </row>
    <row r="139" spans="1:11" s="50" customFormat="1" ht="15" customHeight="1" x14ac:dyDescent="0.5">
      <c r="A139" s="289" t="s">
        <v>798</v>
      </c>
      <c r="B139" s="289"/>
      <c r="C139" s="289"/>
      <c r="D139" s="289"/>
      <c r="E139" s="289"/>
      <c r="F139" s="289"/>
      <c r="G139" s="289"/>
      <c r="H139" s="51"/>
      <c r="I139" s="49"/>
      <c r="J139" s="49"/>
      <c r="K139" s="71"/>
    </row>
    <row r="140" spans="1:11" ht="25.25" customHeight="1" x14ac:dyDescent="0.5">
      <c r="C140" s="303"/>
      <c r="D140" s="303"/>
      <c r="E140" s="219" t="s">
        <v>695</v>
      </c>
      <c r="F140" s="219" t="s">
        <v>694</v>
      </c>
    </row>
    <row r="141" spans="1:11" s="50" customFormat="1" ht="45" customHeight="1" x14ac:dyDescent="0.5">
      <c r="A141" s="302" t="s">
        <v>603</v>
      </c>
      <c r="B141" s="302"/>
      <c r="C141" s="302"/>
      <c r="D141" s="59" t="str">
        <f>D8</f>
        <v>Mission, Vision, and Core Values</v>
      </c>
      <c r="E141" s="63">
        <f>COUNTA(D8:D14)</f>
        <v>7</v>
      </c>
      <c r="F141" s="63">
        <f>COUNTIF(G8:G14,"Yes")</f>
        <v>0</v>
      </c>
      <c r="G141" s="49"/>
      <c r="K141" s="71"/>
    </row>
    <row r="142" spans="1:11" s="50" customFormat="1" ht="45" customHeight="1" x14ac:dyDescent="0.5">
      <c r="A142" s="302" t="s">
        <v>692</v>
      </c>
      <c r="B142" s="302"/>
      <c r="C142" s="302"/>
      <c r="D142" s="59" t="str">
        <f>D20</f>
        <v>Ethics and Professional Norms</v>
      </c>
      <c r="E142" s="63">
        <f>COUNTA(D20:D25)</f>
        <v>6</v>
      </c>
      <c r="F142" s="63">
        <f>COUNTIF(G20:G25,"Yes")</f>
        <v>0</v>
      </c>
      <c r="G142" s="49"/>
      <c r="K142" s="71"/>
    </row>
    <row r="143" spans="1:11" s="50" customFormat="1" ht="45" customHeight="1" x14ac:dyDescent="0.5">
      <c r="A143" s="302" t="s">
        <v>606</v>
      </c>
      <c r="B143" s="302"/>
      <c r="C143" s="302"/>
      <c r="D143" s="59" t="str">
        <f>D31</f>
        <v>Equity and Cultural Responsiveness</v>
      </c>
      <c r="E143" s="63">
        <f>COUNTA(D31:D38)</f>
        <v>8</v>
      </c>
      <c r="F143" s="63">
        <f>COUNTIF(G31:G38,"Yes")</f>
        <v>0</v>
      </c>
      <c r="G143" s="49"/>
      <c r="K143" s="71"/>
    </row>
    <row r="144" spans="1:11" s="50" customFormat="1" ht="45" customHeight="1" x14ac:dyDescent="0.5">
      <c r="A144" s="302" t="s">
        <v>610</v>
      </c>
      <c r="B144" s="302"/>
      <c r="C144" s="302"/>
      <c r="D144" s="59" t="str">
        <f>D44</f>
        <v>Curriculum, Instruction, and Assessment</v>
      </c>
      <c r="E144" s="63">
        <f>COUNTA(D44:D50)</f>
        <v>7</v>
      </c>
      <c r="F144" s="63">
        <f>COUNTIF(G44:G50,"Yes")</f>
        <v>0</v>
      </c>
      <c r="G144" s="49"/>
      <c r="K144" s="71"/>
    </row>
    <row r="145" spans="1:11" s="50" customFormat="1" ht="45" customHeight="1" x14ac:dyDescent="0.5">
      <c r="A145" s="302" t="s">
        <v>693</v>
      </c>
      <c r="B145" s="302"/>
      <c r="C145" s="302"/>
      <c r="D145" s="59" t="str">
        <f>D56</f>
        <v>Community of Care and Support for Students</v>
      </c>
      <c r="E145" s="63">
        <f>COUNTA(D56:D61)</f>
        <v>6</v>
      </c>
      <c r="F145" s="63">
        <f>COUNTIF(G56:G61,"Yes")</f>
        <v>0</v>
      </c>
      <c r="G145" s="49"/>
      <c r="K145" s="71"/>
    </row>
    <row r="146" spans="1:11" s="50" customFormat="1" ht="45" customHeight="1" x14ac:dyDescent="0.5">
      <c r="A146" s="302" t="s">
        <v>608</v>
      </c>
      <c r="B146" s="302"/>
      <c r="C146" s="302"/>
      <c r="D146" s="59" t="str">
        <f>D67</f>
        <v>Professional Capacity of School Personnel</v>
      </c>
      <c r="E146" s="63">
        <f>COUNTA(D67:D75)</f>
        <v>9</v>
      </c>
      <c r="F146" s="63">
        <f>COUNTIF(G67:G75,"Yes")</f>
        <v>0</v>
      </c>
      <c r="G146" s="49"/>
      <c r="K146" s="71"/>
    </row>
    <row r="147" spans="1:11" s="50" customFormat="1" ht="45" customHeight="1" x14ac:dyDescent="0.5">
      <c r="A147" s="302" t="s">
        <v>607</v>
      </c>
      <c r="B147" s="302"/>
      <c r="C147" s="302"/>
      <c r="D147" s="59" t="str">
        <f>D81</f>
        <v>Professional Community for Teachers and Staff</v>
      </c>
      <c r="E147" s="63">
        <f>COUNTA(D81:D88)</f>
        <v>8</v>
      </c>
      <c r="F147" s="63">
        <f>COUNTIF(G81:G88,"Yes")</f>
        <v>0</v>
      </c>
      <c r="G147" s="49"/>
      <c r="K147" s="71"/>
    </row>
    <row r="148" spans="1:11" s="50" customFormat="1" ht="45" customHeight="1" x14ac:dyDescent="0.5">
      <c r="A148" s="302" t="s">
        <v>611</v>
      </c>
      <c r="B148" s="302"/>
      <c r="C148" s="302"/>
      <c r="D148" s="59" t="str">
        <f>D94</f>
        <v>Meaningful Engagement of Families and Community</v>
      </c>
      <c r="E148" s="63">
        <f>COUNTA(D94:D103)</f>
        <v>10</v>
      </c>
      <c r="F148" s="63">
        <f>COUNTIF(G94:G103,"Yes")</f>
        <v>0</v>
      </c>
      <c r="G148" s="49"/>
      <c r="K148" s="71"/>
    </row>
    <row r="149" spans="1:11" s="50" customFormat="1" ht="45" customHeight="1" x14ac:dyDescent="0.5">
      <c r="A149" s="302" t="s">
        <v>605</v>
      </c>
      <c r="B149" s="302"/>
      <c r="C149" s="302"/>
      <c r="D149" s="59" t="str">
        <f>D109</f>
        <v>Operations and Management</v>
      </c>
      <c r="E149" s="63">
        <f>COUNTA(D109:D120)</f>
        <v>12</v>
      </c>
      <c r="F149" s="63">
        <f>COUNTIF(G109:G120,"Yes")</f>
        <v>0</v>
      </c>
      <c r="G149" s="49"/>
      <c r="K149" s="71"/>
    </row>
    <row r="150" spans="1:11" s="50" customFormat="1" ht="45" customHeight="1" x14ac:dyDescent="0.5">
      <c r="A150" s="302" t="s">
        <v>604</v>
      </c>
      <c r="B150" s="302"/>
      <c r="C150" s="302"/>
      <c r="D150" s="59" t="str">
        <f>D126</f>
        <v>School Improvement</v>
      </c>
      <c r="E150" s="63">
        <f>COUNTA(D126:D135)</f>
        <v>10</v>
      </c>
      <c r="F150" s="63">
        <f>COUNTIF(G126:G135,"Yes")</f>
        <v>0</v>
      </c>
      <c r="G150" s="49"/>
      <c r="K150" s="71"/>
    </row>
    <row r="151" spans="1:11" s="50" customFormat="1" ht="45" customHeight="1" x14ac:dyDescent="0.5">
      <c r="B151" s="71"/>
      <c r="C151" s="220"/>
      <c r="D151" s="68"/>
      <c r="E151" s="221">
        <f>SUM(E141:E150)</f>
        <v>83</v>
      </c>
      <c r="F151" s="221">
        <f>SUM(F141:F150)</f>
        <v>0</v>
      </c>
      <c r="G151" s="49"/>
      <c r="K151" s="71"/>
    </row>
    <row r="152" spans="1:11" x14ac:dyDescent="0.5"/>
  </sheetData>
  <sheetProtection algorithmName="SHA-512" hashValue="2jAlcEuEJ0r00KbPlnZRnBz5mKdVEStW/Iio2k1oPmW7rwQ4pcFOIDzFZZZzP9rNYCqvWTFLrHfAUxy2TEfADA==" saltValue="cYPFI3wZhlns7Xw+JUp21w==" spinCount="100000" sheet="1"/>
  <mergeCells count="140">
    <mergeCell ref="E133:F133"/>
    <mergeCell ref="E134:F134"/>
    <mergeCell ref="E135:F135"/>
    <mergeCell ref="C140:D140"/>
    <mergeCell ref="E127:F127"/>
    <mergeCell ref="E128:F128"/>
    <mergeCell ref="E129:F129"/>
    <mergeCell ref="E130:F130"/>
    <mergeCell ref="E131:F131"/>
    <mergeCell ref="E132:F132"/>
    <mergeCell ref="A139:G139"/>
    <mergeCell ref="A150:C150"/>
    <mergeCell ref="A141:C141"/>
    <mergeCell ref="A142:C142"/>
    <mergeCell ref="A143:C143"/>
    <mergeCell ref="A144:C144"/>
    <mergeCell ref="A145:C145"/>
    <mergeCell ref="A146:C146"/>
    <mergeCell ref="A147:C147"/>
    <mergeCell ref="A148:C148"/>
    <mergeCell ref="A149:C149"/>
    <mergeCell ref="E116:F116"/>
    <mergeCell ref="E117:F117"/>
    <mergeCell ref="E118:F118"/>
    <mergeCell ref="E119:F119"/>
    <mergeCell ref="E120:F120"/>
    <mergeCell ref="E126:F126"/>
    <mergeCell ref="E110:F110"/>
    <mergeCell ref="E111:F111"/>
    <mergeCell ref="E112:F112"/>
    <mergeCell ref="E113:F113"/>
    <mergeCell ref="E114:F114"/>
    <mergeCell ref="E115:F115"/>
    <mergeCell ref="A124:G124"/>
    <mergeCell ref="E125:F125"/>
    <mergeCell ref="E102:F102"/>
    <mergeCell ref="E103:F103"/>
    <mergeCell ref="E109:F109"/>
    <mergeCell ref="E88:F88"/>
    <mergeCell ref="E94:F94"/>
    <mergeCell ref="E95:F95"/>
    <mergeCell ref="E96:F96"/>
    <mergeCell ref="E97:F97"/>
    <mergeCell ref="E98:F98"/>
    <mergeCell ref="A92:G92"/>
    <mergeCell ref="A107:G107"/>
    <mergeCell ref="E93:F93"/>
    <mergeCell ref="E108:F108"/>
    <mergeCell ref="E73:F73"/>
    <mergeCell ref="E74:F74"/>
    <mergeCell ref="E75:F75"/>
    <mergeCell ref="E81:F81"/>
    <mergeCell ref="A79:G79"/>
    <mergeCell ref="E80:F80"/>
    <mergeCell ref="E99:F99"/>
    <mergeCell ref="E100:F100"/>
    <mergeCell ref="E101:F101"/>
    <mergeCell ref="A1:D1"/>
    <mergeCell ref="A2:D2"/>
    <mergeCell ref="A4:G4"/>
    <mergeCell ref="A3:D3"/>
    <mergeCell ref="E7:F7"/>
    <mergeCell ref="E8:F8"/>
    <mergeCell ref="E9:F9"/>
    <mergeCell ref="A8:A14"/>
    <mergeCell ref="E19:F19"/>
    <mergeCell ref="A18:G18"/>
    <mergeCell ref="F1:G3"/>
    <mergeCell ref="I109:I111"/>
    <mergeCell ref="E10:F10"/>
    <mergeCell ref="E11:F11"/>
    <mergeCell ref="E12:F12"/>
    <mergeCell ref="E13:F13"/>
    <mergeCell ref="E14:F14"/>
    <mergeCell ref="E20:F20"/>
    <mergeCell ref="E38:F38"/>
    <mergeCell ref="A6:G6"/>
    <mergeCell ref="A29:G29"/>
    <mergeCell ref="E30:F30"/>
    <mergeCell ref="E25:F25"/>
    <mergeCell ref="E36:F36"/>
    <mergeCell ref="E37:F37"/>
    <mergeCell ref="E60:F60"/>
    <mergeCell ref="E44:F44"/>
    <mergeCell ref="E45:F45"/>
    <mergeCell ref="E61:F61"/>
    <mergeCell ref="E67:F67"/>
    <mergeCell ref="E68:F68"/>
    <mergeCell ref="E69:F69"/>
    <mergeCell ref="E70:F70"/>
    <mergeCell ref="E49:F49"/>
    <mergeCell ref="E50:F50"/>
    <mergeCell ref="I8:I10"/>
    <mergeCell ref="I20:I22"/>
    <mergeCell ref="I31:I33"/>
    <mergeCell ref="I44:I46"/>
    <mergeCell ref="I56:I58"/>
    <mergeCell ref="I67:I69"/>
    <mergeCell ref="I81:I83"/>
    <mergeCell ref="I94:I96"/>
    <mergeCell ref="E56:F56"/>
    <mergeCell ref="E57:F57"/>
    <mergeCell ref="E58:F58"/>
    <mergeCell ref="E59:F59"/>
    <mergeCell ref="A54:G54"/>
    <mergeCell ref="A65:G65"/>
    <mergeCell ref="E55:F55"/>
    <mergeCell ref="E66:F66"/>
    <mergeCell ref="E82:F82"/>
    <mergeCell ref="E83:F83"/>
    <mergeCell ref="E84:F84"/>
    <mergeCell ref="E85:F85"/>
    <mergeCell ref="E86:F86"/>
    <mergeCell ref="E87:F87"/>
    <mergeCell ref="E71:F71"/>
    <mergeCell ref="E72:F72"/>
    <mergeCell ref="I126:I128"/>
    <mergeCell ref="A126:A135"/>
    <mergeCell ref="A109:A120"/>
    <mergeCell ref="A94:A103"/>
    <mergeCell ref="A81:A88"/>
    <mergeCell ref="A67:A75"/>
    <mergeCell ref="A56:A61"/>
    <mergeCell ref="A44:A50"/>
    <mergeCell ref="A20:A25"/>
    <mergeCell ref="A31:A38"/>
    <mergeCell ref="E21:F21"/>
    <mergeCell ref="E22:F22"/>
    <mergeCell ref="E23:F23"/>
    <mergeCell ref="E24:F24"/>
    <mergeCell ref="A42:G42"/>
    <mergeCell ref="E43:F43"/>
    <mergeCell ref="E46:F46"/>
    <mergeCell ref="E31:F31"/>
    <mergeCell ref="E47:F47"/>
    <mergeCell ref="E48:F48"/>
    <mergeCell ref="E32:F32"/>
    <mergeCell ref="E33:F33"/>
    <mergeCell ref="E34:F34"/>
    <mergeCell ref="E35:F35"/>
  </mergeCells>
  <conditionalFormatting sqref="G8:G14 G20:G25 G31:G38 G44:G50 G56:G61 G67:G75 G81:G88 G94:G103 G109:G120 G126:G135">
    <cfRule type="containsText" dxfId="3663" priority="147" operator="containsText" text="No">
      <formula>NOT(ISERROR(SEARCH("No",G8)))</formula>
    </cfRule>
    <cfRule type="containsBlanks" dxfId="3662" priority="148">
      <formula>LEN(TRIM(G8))=0</formula>
    </cfRule>
    <cfRule type="containsText" dxfId="3661" priority="149" operator="containsText" text="Yes">
      <formula>NOT(ISERROR(SEARCH("Yes",G8)))</formula>
    </cfRule>
  </conditionalFormatting>
  <conditionalFormatting sqref="E1">
    <cfRule type="containsText" dxfId="3660" priority="146" operator="containsText" text="Enter ">
      <formula>NOT(ISERROR(SEARCH("Enter ",E1)))</formula>
    </cfRule>
  </conditionalFormatting>
  <conditionalFormatting sqref="E2:E3">
    <cfRule type="containsText" dxfId="3659" priority="145" operator="containsText" text="Enter ">
      <formula>NOT(ISERROR(SEARCH("Enter ",E2)))</formula>
    </cfRule>
  </conditionalFormatting>
  <conditionalFormatting sqref="A8">
    <cfRule type="expression" dxfId="3658" priority="143">
      <formula>$F$141&gt;0</formula>
    </cfRule>
  </conditionalFormatting>
  <conditionalFormatting sqref="A20">
    <cfRule type="expression" dxfId="3657" priority="142">
      <formula>$F$142</formula>
    </cfRule>
  </conditionalFormatting>
  <conditionalFormatting sqref="A31">
    <cfRule type="expression" dxfId="3656" priority="141">
      <formula>$F$143&gt;0</formula>
    </cfRule>
  </conditionalFormatting>
  <conditionalFormatting sqref="A44">
    <cfRule type="expression" dxfId="3655" priority="140">
      <formula>$F$144&gt;0</formula>
    </cfRule>
  </conditionalFormatting>
  <conditionalFormatting sqref="A56">
    <cfRule type="expression" dxfId="3654" priority="139">
      <formula>$F$145&gt;0</formula>
    </cfRule>
  </conditionalFormatting>
  <conditionalFormatting sqref="A67">
    <cfRule type="expression" dxfId="3653" priority="138">
      <formula>$F$146&gt;0</formula>
    </cfRule>
  </conditionalFormatting>
  <conditionalFormatting sqref="A81">
    <cfRule type="expression" dxfId="3652" priority="137">
      <formula>$F$147&gt;0</formula>
    </cfRule>
  </conditionalFormatting>
  <conditionalFormatting sqref="A94">
    <cfRule type="expression" dxfId="3651" priority="136">
      <formula>$F$148&gt;0</formula>
    </cfRule>
  </conditionalFormatting>
  <conditionalFormatting sqref="A109">
    <cfRule type="expression" dxfId="3650" priority="135">
      <formula>$F$149&gt;0</formula>
    </cfRule>
  </conditionalFormatting>
  <conditionalFormatting sqref="A126:A135">
    <cfRule type="expression" dxfId="3649" priority="134">
      <formula>$F$150&gt;0</formula>
    </cfRule>
  </conditionalFormatting>
  <conditionalFormatting sqref="A141:C141">
    <cfRule type="expression" dxfId="3648" priority="133">
      <formula>$F$141&gt;0</formula>
    </cfRule>
  </conditionalFormatting>
  <conditionalFormatting sqref="A142:C142">
    <cfRule type="expression" dxfId="3647" priority="132">
      <formula>$F$142&gt;0</formula>
    </cfRule>
  </conditionalFormatting>
  <conditionalFormatting sqref="A143:C143">
    <cfRule type="expression" dxfId="3646" priority="131">
      <formula>$F$143&gt;0</formula>
    </cfRule>
  </conditionalFormatting>
  <conditionalFormatting sqref="A144:C144">
    <cfRule type="expression" dxfId="3645" priority="130">
      <formula>$F$144&gt;0</formula>
    </cfRule>
  </conditionalFormatting>
  <conditionalFormatting sqref="A145:C145">
    <cfRule type="expression" dxfId="3644" priority="129">
      <formula>$F$145&gt;0</formula>
    </cfRule>
  </conditionalFormatting>
  <conditionalFormatting sqref="A146:C146">
    <cfRule type="expression" dxfId="3643" priority="128">
      <formula>$F$146&gt;0</formula>
    </cfRule>
  </conditionalFormatting>
  <conditionalFormatting sqref="A147:C147">
    <cfRule type="expression" dxfId="3642" priority="127">
      <formula>$F$147&gt;0</formula>
    </cfRule>
  </conditionalFormatting>
  <conditionalFormatting sqref="A148:C148">
    <cfRule type="expression" dxfId="3641" priority="126">
      <formula>$F$148&gt;0</formula>
    </cfRule>
  </conditionalFormatting>
  <conditionalFormatting sqref="A149:C149">
    <cfRule type="expression" dxfId="3640" priority="125">
      <formula>$F$149&gt;0</formula>
    </cfRule>
  </conditionalFormatting>
  <conditionalFormatting sqref="A150:C150">
    <cfRule type="expression" dxfId="3639" priority="124">
      <formula>$F$150&gt;0</formula>
    </cfRule>
  </conditionalFormatting>
  <conditionalFormatting sqref="L15">
    <cfRule type="containsText" dxfId="3638" priority="103" operator="containsText" text="Ratings Percent Total Must Be 100%.">
      <formula>NOT(ISERROR(SEARCH("Ratings Percent Total Must Be 100%.",L15)))</formula>
    </cfRule>
  </conditionalFormatting>
  <conditionalFormatting sqref="L26">
    <cfRule type="containsText" dxfId="3637" priority="102" operator="containsText" text="Ratings Percent Total Must Be 100%.">
      <formula>NOT(ISERROR(SEARCH("Ratings Percent Total Must Be 100%.",L26)))</formula>
    </cfRule>
  </conditionalFormatting>
  <conditionalFormatting sqref="L51">
    <cfRule type="containsText" dxfId="3636" priority="100" operator="containsText" text="Ratings Percent Total Must Be 100%.">
      <formula>NOT(ISERROR(SEARCH("Ratings Percent Total Must Be 100%.",L51)))</formula>
    </cfRule>
  </conditionalFormatting>
  <conditionalFormatting sqref="L121">
    <cfRule type="containsText" dxfId="3635" priority="95" operator="containsText" text="Ratings Percent Total Must Be 100%.">
      <formula>NOT(ISERROR(SEARCH("Ratings Percent Total Must Be 100%.",L121)))</formula>
    </cfRule>
  </conditionalFormatting>
  <conditionalFormatting sqref="L39">
    <cfRule type="containsText" dxfId="3634" priority="101" operator="containsText" text="Ratings Percent Total Must Be 100%.">
      <formula>NOT(ISERROR(SEARCH("Ratings Percent Total Must Be 100%.",L39)))</formula>
    </cfRule>
  </conditionalFormatting>
  <conditionalFormatting sqref="L62">
    <cfRule type="containsText" dxfId="3633" priority="99" operator="containsText" text="Ratings Percent Total Must Be 100%.">
      <formula>NOT(ISERROR(SEARCH("Ratings Percent Total Must Be 100%.",L62)))</formula>
    </cfRule>
  </conditionalFormatting>
  <conditionalFormatting sqref="L76">
    <cfRule type="containsText" dxfId="3632" priority="98" operator="containsText" text="Ratings Percent Total Must Be 100%.">
      <formula>NOT(ISERROR(SEARCH("Ratings Percent Total Must Be 100%.",L76)))</formula>
    </cfRule>
  </conditionalFormatting>
  <conditionalFormatting sqref="L89">
    <cfRule type="containsText" dxfId="3631" priority="97" operator="containsText" text="Ratings Percent Total Must Be 100%.">
      <formula>NOT(ISERROR(SEARCH("Ratings Percent Total Must Be 100%.",L89)))</formula>
    </cfRule>
  </conditionalFormatting>
  <conditionalFormatting sqref="L104">
    <cfRule type="containsText" dxfId="3630" priority="96" operator="containsText" text="Ratings Percent Total Must Be 100%.">
      <formula>NOT(ISERROR(SEARCH("Ratings Percent Total Must Be 100%.",L104)))</formula>
    </cfRule>
  </conditionalFormatting>
  <conditionalFormatting sqref="L136">
    <cfRule type="containsText" dxfId="3629" priority="94" operator="containsText" text="Ratings Percent Total Must Be 100%.">
      <formula>NOT(ISERROR(SEARCH("Ratings Percent Total Must Be 100%.",L136)))</formula>
    </cfRule>
  </conditionalFormatting>
  <conditionalFormatting sqref="K8">
    <cfRule type="containsText" dxfId="3628" priority="9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formula>
    </cfRule>
  </conditionalFormatting>
  <conditionalFormatting sqref="K9">
    <cfRule type="containsText" dxfId="3627" priority="8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formula>
    </cfRule>
  </conditionalFormatting>
  <conditionalFormatting sqref="K10">
    <cfRule type="containsText" dxfId="3626" priority="8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formula>
    </cfRule>
  </conditionalFormatting>
  <conditionalFormatting sqref="K11">
    <cfRule type="containsText" dxfId="3625" priority="8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formula>
    </cfRule>
  </conditionalFormatting>
  <conditionalFormatting sqref="K12">
    <cfRule type="containsText" dxfId="3624" priority="8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formula>
    </cfRule>
  </conditionalFormatting>
  <conditionalFormatting sqref="K13">
    <cfRule type="containsText" dxfId="3623" priority="8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formula>
    </cfRule>
  </conditionalFormatting>
  <conditionalFormatting sqref="K14">
    <cfRule type="containsText" dxfId="3622" priority="8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Rankings.",K14)))</formula>
    </cfRule>
  </conditionalFormatting>
  <conditionalFormatting sqref="K20">
    <cfRule type="containsText" dxfId="3621" priority="7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Rankings.",K20)))</formula>
    </cfRule>
  </conditionalFormatting>
  <conditionalFormatting sqref="K21">
    <cfRule type="containsText" dxfId="3620" priority="7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Rankings.",K21)))</formula>
    </cfRule>
  </conditionalFormatting>
  <conditionalFormatting sqref="K22">
    <cfRule type="containsText" dxfId="3619" priority="7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Rankings.",K22)))</formula>
    </cfRule>
  </conditionalFormatting>
  <conditionalFormatting sqref="K23">
    <cfRule type="containsText" dxfId="3618" priority="7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Rankings.",K23)))</formula>
    </cfRule>
  </conditionalFormatting>
  <conditionalFormatting sqref="K24">
    <cfRule type="containsText" dxfId="3617" priority="7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Rankings.",K24)))</formula>
    </cfRule>
  </conditionalFormatting>
  <conditionalFormatting sqref="K25">
    <cfRule type="containsText" dxfId="3616" priority="7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Rankings.",K25)))</formula>
    </cfRule>
  </conditionalFormatting>
  <conditionalFormatting sqref="K31">
    <cfRule type="containsText" dxfId="3615" priority="7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Rankings.",K31)))</formula>
    </cfRule>
  </conditionalFormatting>
  <conditionalFormatting sqref="K32">
    <cfRule type="containsText" dxfId="3614" priority="7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Rankings.",K32)))</formula>
    </cfRule>
  </conditionalFormatting>
  <conditionalFormatting sqref="K33">
    <cfRule type="containsText" dxfId="3613" priority="7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Rankings.",K33)))</formula>
    </cfRule>
  </conditionalFormatting>
  <conditionalFormatting sqref="K34">
    <cfRule type="containsText" dxfId="3612" priority="7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Rankings.",K34)))</formula>
    </cfRule>
  </conditionalFormatting>
  <conditionalFormatting sqref="K35">
    <cfRule type="containsText" dxfId="3611" priority="6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Rankings.",K35)))</formula>
    </cfRule>
  </conditionalFormatting>
  <conditionalFormatting sqref="K36">
    <cfRule type="containsText" dxfId="3610" priority="6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Rankings.",K36)))</formula>
    </cfRule>
  </conditionalFormatting>
  <conditionalFormatting sqref="K37">
    <cfRule type="containsText" dxfId="3609" priority="6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Rankings.",K37)))</formula>
    </cfRule>
  </conditionalFormatting>
  <conditionalFormatting sqref="K38">
    <cfRule type="containsText" dxfId="3608" priority="6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Rankings.",K38)))</formula>
    </cfRule>
  </conditionalFormatting>
  <conditionalFormatting sqref="K44">
    <cfRule type="containsText" dxfId="3607" priority="6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Rankings.",K44)))</formula>
    </cfRule>
  </conditionalFormatting>
  <conditionalFormatting sqref="K45">
    <cfRule type="containsText" dxfId="3606" priority="6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Rankings.",K45)))</formula>
    </cfRule>
  </conditionalFormatting>
  <conditionalFormatting sqref="K46">
    <cfRule type="containsText" dxfId="3605" priority="6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Rankings.",K46)))</formula>
    </cfRule>
  </conditionalFormatting>
  <conditionalFormatting sqref="K47">
    <cfRule type="containsText" dxfId="3604" priority="6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Rankings.",K47)))</formula>
    </cfRule>
  </conditionalFormatting>
  <conditionalFormatting sqref="K48">
    <cfRule type="containsText" dxfId="3603" priority="6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Rankings.",K48)))</formula>
    </cfRule>
  </conditionalFormatting>
  <conditionalFormatting sqref="K49">
    <cfRule type="containsText" dxfId="3602" priority="5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Rankings.",K49)))</formula>
    </cfRule>
  </conditionalFormatting>
  <conditionalFormatting sqref="K50">
    <cfRule type="containsText" dxfId="3601" priority="5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Rankings.",K50)))</formula>
    </cfRule>
  </conditionalFormatting>
  <conditionalFormatting sqref="K56">
    <cfRule type="containsText" dxfId="3600" priority="5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Rankings.",K56)))</formula>
    </cfRule>
  </conditionalFormatting>
  <conditionalFormatting sqref="K57">
    <cfRule type="containsText" dxfId="3599" priority="5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Rankings.",K57)))</formula>
    </cfRule>
  </conditionalFormatting>
  <conditionalFormatting sqref="K58">
    <cfRule type="containsText" dxfId="3598" priority="5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Rankings.",K58)))</formula>
    </cfRule>
  </conditionalFormatting>
  <conditionalFormatting sqref="K59">
    <cfRule type="containsText" dxfId="3597" priority="5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Rankings.",K59)))</formula>
    </cfRule>
  </conditionalFormatting>
  <conditionalFormatting sqref="K60">
    <cfRule type="containsText" dxfId="3596" priority="5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Rankings.",K60)))</formula>
    </cfRule>
  </conditionalFormatting>
  <conditionalFormatting sqref="K61">
    <cfRule type="containsText" dxfId="3595" priority="5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Rankings.",K61)))</formula>
    </cfRule>
  </conditionalFormatting>
  <conditionalFormatting sqref="K67">
    <cfRule type="containsText" dxfId="3594" priority="5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Rankings.",K67)))</formula>
    </cfRule>
  </conditionalFormatting>
  <conditionalFormatting sqref="K68">
    <cfRule type="containsText" dxfId="3593" priority="5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Rankings.",K68)))</formula>
    </cfRule>
  </conditionalFormatting>
  <conditionalFormatting sqref="K69">
    <cfRule type="containsText" dxfId="3592" priority="4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Rankings.",K69)))</formula>
    </cfRule>
  </conditionalFormatting>
  <conditionalFormatting sqref="K70">
    <cfRule type="containsText" dxfId="3591" priority="4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Rankings.",K70)))</formula>
    </cfRule>
  </conditionalFormatting>
  <conditionalFormatting sqref="K71">
    <cfRule type="containsText" dxfId="3590" priority="4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Rankings.",K71)))</formula>
    </cfRule>
  </conditionalFormatting>
  <conditionalFormatting sqref="K72">
    <cfRule type="containsText" dxfId="3589" priority="4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Rankings.",K72)))</formula>
    </cfRule>
  </conditionalFormatting>
  <conditionalFormatting sqref="K73">
    <cfRule type="containsText" dxfId="3588" priority="4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Rankings.",K73)))</formula>
    </cfRule>
  </conditionalFormatting>
  <conditionalFormatting sqref="K74">
    <cfRule type="containsText" dxfId="3587" priority="4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Rankings.",K74)))</formula>
    </cfRule>
  </conditionalFormatting>
  <conditionalFormatting sqref="K75">
    <cfRule type="containsText" dxfId="3586" priority="4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Rankings.",K75)))</formula>
    </cfRule>
  </conditionalFormatting>
  <conditionalFormatting sqref="K81">
    <cfRule type="containsText" dxfId="3585" priority="4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Rankings.",K81)))</formula>
    </cfRule>
  </conditionalFormatting>
  <conditionalFormatting sqref="K82">
    <cfRule type="containsText" dxfId="3584" priority="4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Rankings.",K82)))</formula>
    </cfRule>
  </conditionalFormatting>
  <conditionalFormatting sqref="K83">
    <cfRule type="containsText" dxfId="3583" priority="4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Rankings.",K83)))</formula>
    </cfRule>
  </conditionalFormatting>
  <conditionalFormatting sqref="K84">
    <cfRule type="containsText" dxfId="3582" priority="3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Rankings.",K84)))</formula>
    </cfRule>
  </conditionalFormatting>
  <conditionalFormatting sqref="K85">
    <cfRule type="containsText" dxfId="3581" priority="3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Rankings.",K85)))</formula>
    </cfRule>
  </conditionalFormatting>
  <conditionalFormatting sqref="K86">
    <cfRule type="containsText" dxfId="3580" priority="3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Rankings.",K86)))</formula>
    </cfRule>
  </conditionalFormatting>
  <conditionalFormatting sqref="K87">
    <cfRule type="containsText" dxfId="3579" priority="3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Rankings.",K87)))</formula>
    </cfRule>
  </conditionalFormatting>
  <conditionalFormatting sqref="K88">
    <cfRule type="containsText" dxfId="3578" priority="3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Rankings.",K88)))</formula>
    </cfRule>
  </conditionalFormatting>
  <conditionalFormatting sqref="K94">
    <cfRule type="containsText" dxfId="3577" priority="3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Rankings.",K94)))</formula>
    </cfRule>
  </conditionalFormatting>
  <conditionalFormatting sqref="K95">
    <cfRule type="containsText" dxfId="3576" priority="3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Rankings.",K95)))</formula>
    </cfRule>
  </conditionalFormatting>
  <conditionalFormatting sqref="K96">
    <cfRule type="containsText" dxfId="3575" priority="3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Rankings.",K96)))</formula>
    </cfRule>
  </conditionalFormatting>
  <conditionalFormatting sqref="K97">
    <cfRule type="containsText" dxfId="3574" priority="2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Rankings.",K97)))</formula>
    </cfRule>
  </conditionalFormatting>
  <conditionalFormatting sqref="K98">
    <cfRule type="containsText" dxfId="3573" priority="2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Rankings.",K98)))</formula>
    </cfRule>
  </conditionalFormatting>
  <conditionalFormatting sqref="K99">
    <cfRule type="containsText" dxfId="3572" priority="2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Rankings.",K99)))</formula>
    </cfRule>
  </conditionalFormatting>
  <conditionalFormatting sqref="K100">
    <cfRule type="containsText" dxfId="3571" priority="2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Rankings.",K100)))</formula>
    </cfRule>
  </conditionalFormatting>
  <conditionalFormatting sqref="K101">
    <cfRule type="containsText" dxfId="3570" priority="2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Rankings.",K101)))</formula>
    </cfRule>
  </conditionalFormatting>
  <conditionalFormatting sqref="K102">
    <cfRule type="containsText" dxfId="3569" priority="2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Rankings.",K102)))</formula>
    </cfRule>
  </conditionalFormatting>
  <conditionalFormatting sqref="K103">
    <cfRule type="containsText" dxfId="3568" priority="2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Rankings.",K103)))</formula>
    </cfRule>
  </conditionalFormatting>
  <conditionalFormatting sqref="K109">
    <cfRule type="containsText" dxfId="3567" priority="2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Rankings.",K109)))</formula>
    </cfRule>
  </conditionalFormatting>
  <conditionalFormatting sqref="K110">
    <cfRule type="containsText" dxfId="3566" priority="2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Rankings.",K110)))</formula>
    </cfRule>
  </conditionalFormatting>
  <conditionalFormatting sqref="K111">
    <cfRule type="containsText" dxfId="3565" priority="2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Rankings.",K111)))</formula>
    </cfRule>
  </conditionalFormatting>
  <conditionalFormatting sqref="K112">
    <cfRule type="containsText" dxfId="3564" priority="1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Rankings.",K112)))</formula>
    </cfRule>
  </conditionalFormatting>
  <conditionalFormatting sqref="K113">
    <cfRule type="containsText" dxfId="3563" priority="1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Rankings.",K113)))</formula>
    </cfRule>
  </conditionalFormatting>
  <conditionalFormatting sqref="K114">
    <cfRule type="containsText" dxfId="3562" priority="1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Rankings.",K114)))</formula>
    </cfRule>
  </conditionalFormatting>
  <conditionalFormatting sqref="K115">
    <cfRule type="containsText" dxfId="3561" priority="1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Rankings.",K115)))</formula>
    </cfRule>
  </conditionalFormatting>
  <conditionalFormatting sqref="K116">
    <cfRule type="containsText" dxfId="3560" priority="1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Rankings.",K116)))</formula>
    </cfRule>
  </conditionalFormatting>
  <conditionalFormatting sqref="K117">
    <cfRule type="containsText" dxfId="3559" priority="1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Rankings.",K117)))</formula>
    </cfRule>
  </conditionalFormatting>
  <conditionalFormatting sqref="K118">
    <cfRule type="containsText" dxfId="3558" priority="1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Rankings.",K118)))</formula>
    </cfRule>
  </conditionalFormatting>
  <conditionalFormatting sqref="K119">
    <cfRule type="containsText" dxfId="3557" priority="1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Rankings.",K119)))</formula>
    </cfRule>
  </conditionalFormatting>
  <conditionalFormatting sqref="K120">
    <cfRule type="containsText" dxfId="3556" priority="1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Rankings.",K120)))</formula>
    </cfRule>
  </conditionalFormatting>
  <conditionalFormatting sqref="K126">
    <cfRule type="containsText" dxfId="3555" priority="1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Rankings.",K126)))</formula>
    </cfRule>
  </conditionalFormatting>
  <conditionalFormatting sqref="K127">
    <cfRule type="containsText" dxfId="3554" priority="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Rankings.",K127)))</formula>
    </cfRule>
  </conditionalFormatting>
  <conditionalFormatting sqref="K128">
    <cfRule type="containsText" dxfId="3553" priority="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Rankings.",K128)))</formula>
    </cfRule>
  </conditionalFormatting>
  <conditionalFormatting sqref="K129">
    <cfRule type="containsText" dxfId="3552" priority="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Rankings.",K129)))</formula>
    </cfRule>
  </conditionalFormatting>
  <conditionalFormatting sqref="K130">
    <cfRule type="containsText" dxfId="3551" priority="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Rankings.",K130)))</formula>
    </cfRule>
  </conditionalFormatting>
  <conditionalFormatting sqref="K131">
    <cfRule type="containsText" dxfId="3550" priority="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Rankings.",K131)))</formula>
    </cfRule>
  </conditionalFormatting>
  <conditionalFormatting sqref="K132">
    <cfRule type="containsText" dxfId="3549" priority="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Rankings.",K132)))</formula>
    </cfRule>
  </conditionalFormatting>
  <conditionalFormatting sqref="K133">
    <cfRule type="containsText" dxfId="3548" priority="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Rankings.",K133)))</formula>
    </cfRule>
  </conditionalFormatting>
  <conditionalFormatting sqref="K134">
    <cfRule type="containsText" dxfId="3547" priority="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Rankings.",K134)))</formula>
    </cfRule>
  </conditionalFormatting>
  <conditionalFormatting sqref="K135">
    <cfRule type="containsText" dxfId="3546" priority="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Rankings.",K135)))</formula>
    </cfRule>
  </conditionalFormatting>
  <dataValidations count="1">
    <dataValidation type="list" allowBlank="1" showInputMessage="1" showErrorMessage="1" sqref="G8:G17 G20:G29 G31:G42 G44:G54 G56:G65 G67:G79 G81:G92 G94:G107 G109:G124 G126:G135" xr:uid="{00000000-0002-0000-0800-000000000000}">
      <formula1>Include_in_Eval</formula1>
    </dataValidation>
  </dataValidation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rowBreaks count="8" manualBreakCount="8">
    <brk id="28" max="16383" man="1"/>
    <brk id="53" max="16383" man="1"/>
    <brk id="64" max="16383" man="1"/>
    <brk id="78" max="16383" man="1"/>
    <brk id="91" max="16383" man="1"/>
    <brk id="106" max="16383" man="1"/>
    <brk id="123" max="16383" man="1"/>
    <brk id="138" max="16383" man="1"/>
  </rowBreaks>
  <extLst>
    <ext xmlns:x14="http://schemas.microsoft.com/office/spreadsheetml/2009/9/main" uri="{78C0D931-6437-407d-A8EE-F0AAD7539E65}">
      <x14:conditionalFormattings>
        <x14:conditionalFormatting xmlns:xm="http://schemas.microsoft.com/office/excel/2006/main">
          <x14:cfRule type="expression" priority="123" id="{13F6D08A-3411-4FBA-9007-B4DED580BD66}">
            <xm:f>'Eval Info &amp; Rankings'!$H$21&gt;0</xm:f>
            <x14:dxf>
              <font>
                <b/>
                <i val="0"/>
                <color theme="0"/>
              </font>
              <fill>
                <patternFill>
                  <bgColor rgb="FF00B050"/>
                </patternFill>
              </fill>
            </x14:dxf>
          </x14:cfRule>
          <xm:sqref>A126:A135</xm:sqref>
        </x14:conditionalFormatting>
        <x14:conditionalFormatting xmlns:xm="http://schemas.microsoft.com/office/excel/2006/main">
          <x14:cfRule type="expression" priority="113" id="{608C6061-AD2C-444D-B0A4-16F9B6A1EAEF}">
            <xm:f>'Eval Info &amp; Rankings'!$H$12&gt;0%</xm:f>
            <x14:dxf>
              <font>
                <b/>
                <i val="0"/>
                <color theme="0"/>
              </font>
              <fill>
                <patternFill>
                  <bgColor rgb="FF00B050"/>
                </patternFill>
              </fill>
            </x14:dxf>
          </x14:cfRule>
          <xm:sqref>A141:C141</xm:sqref>
        </x14:conditionalFormatting>
        <x14:conditionalFormatting xmlns:xm="http://schemas.microsoft.com/office/excel/2006/main">
          <x14:cfRule type="expression" priority="114" id="{5A1FBD8A-494B-477D-AE94-B30F61E04D36}">
            <xm:f>'Eval Info &amp; Rankings'!$H$13&gt;0%</xm:f>
            <x14:dxf>
              <font>
                <b/>
                <i val="0"/>
                <color theme="0"/>
              </font>
              <fill>
                <patternFill>
                  <bgColor rgb="FF00B050"/>
                </patternFill>
              </fill>
            </x14:dxf>
          </x14:cfRule>
          <xm:sqref>A142:C142</xm:sqref>
        </x14:conditionalFormatting>
        <x14:conditionalFormatting xmlns:xm="http://schemas.microsoft.com/office/excel/2006/main">
          <x14:cfRule type="expression" priority="115" id="{FA98C897-124E-4D02-B790-DA3C731B7E61}">
            <xm:f>'Eval Info &amp; Rankings'!$H$14&gt;0%</xm:f>
            <x14:dxf>
              <font>
                <b/>
                <i val="0"/>
                <color theme="0"/>
              </font>
              <fill>
                <patternFill>
                  <bgColor rgb="FF00B050"/>
                </patternFill>
              </fill>
            </x14:dxf>
          </x14:cfRule>
          <xm:sqref>A143:C143</xm:sqref>
        </x14:conditionalFormatting>
        <x14:conditionalFormatting xmlns:xm="http://schemas.microsoft.com/office/excel/2006/main">
          <x14:cfRule type="expression" priority="116" id="{800F64C6-E91D-4B6E-940D-36E88F726A12}">
            <xm:f>'Eval Info &amp; Rankings'!$H$15&gt;0%</xm:f>
            <x14:dxf>
              <font>
                <b/>
                <i val="0"/>
                <color theme="0"/>
              </font>
              <fill>
                <patternFill>
                  <bgColor rgb="FF00B050"/>
                </patternFill>
              </fill>
            </x14:dxf>
          </x14:cfRule>
          <xm:sqref>A144:C144</xm:sqref>
        </x14:conditionalFormatting>
        <x14:conditionalFormatting xmlns:xm="http://schemas.microsoft.com/office/excel/2006/main">
          <x14:cfRule type="expression" priority="117" id="{43FE3867-27B6-4C5B-A67B-7D8DD32CD113}">
            <xm:f>'Eval Info &amp; Rankings'!$H$16&gt;0%</xm:f>
            <x14:dxf>
              <font>
                <b/>
                <i val="0"/>
                <color theme="0"/>
              </font>
              <fill>
                <patternFill>
                  <bgColor rgb="FF00B050"/>
                </patternFill>
              </fill>
            </x14:dxf>
          </x14:cfRule>
          <xm:sqref>A145:C145</xm:sqref>
        </x14:conditionalFormatting>
        <x14:conditionalFormatting xmlns:xm="http://schemas.microsoft.com/office/excel/2006/main">
          <x14:cfRule type="expression" priority="118" id="{9AF0A25D-D5D0-48A8-B275-7B32307B1092}">
            <xm:f>'Eval Info &amp; Rankings'!$H$17&gt;0%</xm:f>
            <x14:dxf>
              <font>
                <b/>
                <i val="0"/>
                <color theme="0"/>
              </font>
              <fill>
                <patternFill>
                  <bgColor rgb="FF00B050"/>
                </patternFill>
              </fill>
            </x14:dxf>
          </x14:cfRule>
          <xm:sqref>A146:C146</xm:sqref>
        </x14:conditionalFormatting>
        <x14:conditionalFormatting xmlns:xm="http://schemas.microsoft.com/office/excel/2006/main">
          <x14:cfRule type="expression" priority="119" id="{96ABCD79-4EC3-4772-962F-2E49A1AFC4F3}">
            <xm:f>'Eval Info &amp; Rankings'!$H$18&gt;0%</xm:f>
            <x14:dxf>
              <font>
                <b/>
                <i val="0"/>
                <color theme="0"/>
              </font>
              <fill>
                <patternFill>
                  <bgColor rgb="FF00B050"/>
                </patternFill>
              </fill>
            </x14:dxf>
          </x14:cfRule>
          <xm:sqref>A147:C147</xm:sqref>
        </x14:conditionalFormatting>
        <x14:conditionalFormatting xmlns:xm="http://schemas.microsoft.com/office/excel/2006/main">
          <x14:cfRule type="expression" priority="120" id="{13783D2E-9C3B-4BB3-8C08-98439E3D52CD}">
            <xm:f>'Eval Info &amp; Rankings'!$H$19&gt;0%</xm:f>
            <x14:dxf>
              <font>
                <b/>
                <i val="0"/>
                <color theme="0"/>
              </font>
              <fill>
                <patternFill>
                  <bgColor rgb="FF00B050"/>
                </patternFill>
              </fill>
            </x14:dxf>
          </x14:cfRule>
          <xm:sqref>A148:C148</xm:sqref>
        </x14:conditionalFormatting>
        <x14:conditionalFormatting xmlns:xm="http://schemas.microsoft.com/office/excel/2006/main">
          <x14:cfRule type="expression" priority="121" id="{5DC05BF1-389B-4CC6-A05E-FAE85A359741}">
            <xm:f>'Eval Info &amp; Rankings'!$H$20&gt;0%</xm:f>
            <x14:dxf>
              <font>
                <b/>
                <i val="0"/>
                <color theme="0"/>
              </font>
              <fill>
                <patternFill>
                  <bgColor rgb="FF00B050"/>
                </patternFill>
              </fill>
            </x14:dxf>
          </x14:cfRule>
          <xm:sqref>A149:C149</xm:sqref>
        </x14:conditionalFormatting>
        <x14:conditionalFormatting xmlns:xm="http://schemas.microsoft.com/office/excel/2006/main">
          <x14:cfRule type="expression" priority="122" id="{9DF3DAEF-C821-4079-9851-436EDE405771}">
            <xm:f>'Eval Info &amp; Rankings'!$H$21&gt;0%</xm:f>
            <x14:dxf>
              <font>
                <b/>
                <i val="0"/>
                <color theme="0"/>
              </font>
              <fill>
                <patternFill>
                  <bgColor rgb="FF00B050"/>
                </patternFill>
              </fill>
            </x14:dxf>
          </x14:cfRule>
          <xm:sqref>A150:C150</xm:sqref>
        </x14:conditionalFormatting>
        <x14:conditionalFormatting xmlns:xm="http://schemas.microsoft.com/office/excel/2006/main">
          <x14:cfRule type="expression" priority="112" id="{2BCEE23A-D572-4F66-A373-B7ADFEDB947E}">
            <xm:f>'Eval Info &amp; Rankings'!$H$12&gt;0%</xm:f>
            <x14:dxf>
              <font>
                <b/>
                <i val="0"/>
                <color theme="0"/>
              </font>
              <fill>
                <patternFill>
                  <bgColor rgb="FF00B050"/>
                </patternFill>
              </fill>
            </x14:dxf>
          </x14:cfRule>
          <xm:sqref>A8:A14</xm:sqref>
        </x14:conditionalFormatting>
        <x14:conditionalFormatting xmlns:xm="http://schemas.microsoft.com/office/excel/2006/main">
          <x14:cfRule type="expression" priority="111" id="{696198AF-BAA0-4E5C-A55B-17200E1E0A74}">
            <xm:f>'Eval Info &amp; Rankings'!$H$13&gt;0%</xm:f>
            <x14:dxf>
              <font>
                <b/>
                <i val="0"/>
                <color theme="0"/>
              </font>
              <fill>
                <patternFill>
                  <bgColor rgb="FF00B050"/>
                </patternFill>
              </fill>
            </x14:dxf>
          </x14:cfRule>
          <xm:sqref>A20:A25</xm:sqref>
        </x14:conditionalFormatting>
        <x14:conditionalFormatting xmlns:xm="http://schemas.microsoft.com/office/excel/2006/main">
          <x14:cfRule type="expression" priority="110" id="{2783284E-4676-40F0-9AFA-A5C7AD0E8F97}">
            <xm:f>'Eval Info &amp; Rankings'!$H$14&gt;0%</xm:f>
            <x14:dxf>
              <font>
                <b/>
                <i val="0"/>
                <color theme="0"/>
              </font>
              <fill>
                <patternFill>
                  <bgColor rgb="FF00B050"/>
                </patternFill>
              </fill>
            </x14:dxf>
          </x14:cfRule>
          <xm:sqref>A31:A38</xm:sqref>
        </x14:conditionalFormatting>
        <x14:conditionalFormatting xmlns:xm="http://schemas.microsoft.com/office/excel/2006/main">
          <x14:cfRule type="expression" priority="109" id="{3B30B9AC-44BD-4923-B341-A26299534D11}">
            <xm:f>'Eval Info &amp; Rankings'!$H$15&gt;0%</xm:f>
            <x14:dxf>
              <font>
                <b/>
                <i val="0"/>
                <color theme="0"/>
              </font>
              <fill>
                <patternFill>
                  <bgColor rgb="FF00B050"/>
                </patternFill>
              </fill>
            </x14:dxf>
          </x14:cfRule>
          <xm:sqref>A44:A50</xm:sqref>
        </x14:conditionalFormatting>
        <x14:conditionalFormatting xmlns:xm="http://schemas.microsoft.com/office/excel/2006/main">
          <x14:cfRule type="expression" priority="108" id="{68766D2E-DF0D-4815-9E8D-875B6F6418A6}">
            <xm:f>'Eval Info &amp; Rankings'!$H$16&gt;0%</xm:f>
            <x14:dxf>
              <font>
                <b/>
                <i val="0"/>
                <color theme="0"/>
              </font>
              <fill>
                <patternFill>
                  <bgColor rgb="FF00B050"/>
                </patternFill>
              </fill>
            </x14:dxf>
          </x14:cfRule>
          <xm:sqref>A56:A61</xm:sqref>
        </x14:conditionalFormatting>
        <x14:conditionalFormatting xmlns:xm="http://schemas.microsoft.com/office/excel/2006/main">
          <x14:cfRule type="expression" priority="107" id="{CE925FF3-F9BC-40D2-9B2A-59F5098D876F}">
            <xm:f>'Eval Info &amp; Rankings'!$H$17&gt;0%</xm:f>
            <x14:dxf>
              <font>
                <b/>
                <i val="0"/>
                <color theme="0"/>
              </font>
              <fill>
                <patternFill>
                  <bgColor rgb="FF00B050"/>
                </patternFill>
              </fill>
            </x14:dxf>
          </x14:cfRule>
          <xm:sqref>A67:A75</xm:sqref>
        </x14:conditionalFormatting>
        <x14:conditionalFormatting xmlns:xm="http://schemas.microsoft.com/office/excel/2006/main">
          <x14:cfRule type="expression" priority="106" id="{85FA8FF1-75D2-4EAA-B7C8-996CB89C4269}">
            <xm:f>'Eval Info &amp; Rankings'!$H$18&gt;0%</xm:f>
            <x14:dxf>
              <font>
                <b/>
                <i val="0"/>
                <color theme="0"/>
              </font>
              <fill>
                <patternFill>
                  <bgColor rgb="FF00B050"/>
                </patternFill>
              </fill>
            </x14:dxf>
          </x14:cfRule>
          <xm:sqref>A81:A88</xm:sqref>
        </x14:conditionalFormatting>
        <x14:conditionalFormatting xmlns:xm="http://schemas.microsoft.com/office/excel/2006/main">
          <x14:cfRule type="expression" priority="105" id="{7CDEA386-FC00-46F3-A930-1EF9DEB09372}">
            <xm:f>'Eval Info &amp; Rankings'!$H$19&gt;0%</xm:f>
            <x14:dxf>
              <font>
                <b/>
                <i val="0"/>
                <color theme="0"/>
              </font>
              <fill>
                <patternFill>
                  <bgColor rgb="FF00B050"/>
                </patternFill>
              </fill>
            </x14:dxf>
          </x14:cfRule>
          <xm:sqref>A94:A103</xm:sqref>
        </x14:conditionalFormatting>
        <x14:conditionalFormatting xmlns:xm="http://schemas.microsoft.com/office/excel/2006/main">
          <x14:cfRule type="expression" priority="104" id="{2BDE0155-605E-409D-972E-A00435499CCB}">
            <xm:f>'Eval Info &amp; Rankings'!$H$20&gt;0%</xm:f>
            <x14:dxf>
              <font>
                <b/>
                <i val="0"/>
                <color theme="0"/>
              </font>
              <fill>
                <patternFill>
                  <bgColor rgb="FF00B050"/>
                </patternFill>
              </fill>
            </x14:dxf>
          </x14:cfRule>
          <xm:sqref>A109:A120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61</vt:i4>
      </vt:variant>
    </vt:vector>
  </HeadingPairs>
  <TitlesOfParts>
    <vt:vector size="83" baseType="lpstr">
      <vt:lpstr>Directions &amp; Information</vt:lpstr>
      <vt:lpstr>PSEL 2015 Overview</vt:lpstr>
      <vt:lpstr>Guidance Document</vt:lpstr>
      <vt:lpstr>PSEL Standards &amp; Indicators</vt:lpstr>
      <vt:lpstr>ILPSSL</vt:lpstr>
      <vt:lpstr>PSEL &amp; IPSSL Crosswalk</vt:lpstr>
      <vt:lpstr>Assessment Types</vt:lpstr>
      <vt:lpstr>Eval Info &amp; Rankings</vt:lpstr>
      <vt:lpstr>Indicator Selection</vt:lpstr>
      <vt:lpstr>Professional Practice Ratings</vt:lpstr>
      <vt:lpstr>Student Growth Ratings</vt:lpstr>
      <vt:lpstr>Strengths &amp; Areas for Growth</vt:lpstr>
      <vt:lpstr>Summative &amp; Signatures</vt:lpstr>
      <vt:lpstr>Tables</vt:lpstr>
      <vt:lpstr>Formal Observation 1</vt:lpstr>
      <vt:lpstr>Formal Observation 2</vt:lpstr>
      <vt:lpstr>Formal Observation 3</vt:lpstr>
      <vt:lpstr>Informal Observation 1</vt:lpstr>
      <vt:lpstr>Informal Observation 2</vt:lpstr>
      <vt:lpstr>Informal Observation 3</vt:lpstr>
      <vt:lpstr>Future Goals Worksheet</vt:lpstr>
      <vt:lpstr>Additional Components Worksheet</vt:lpstr>
      <vt:lpstr>'PSEL 2015 Overview'!_bookmark2</vt:lpstr>
      <vt:lpstr>Assessment_Ratings</vt:lpstr>
      <vt:lpstr>Assessment_Ratings_Percent</vt:lpstr>
      <vt:lpstr>Assessment_Type</vt:lpstr>
      <vt:lpstr>Goal_Status</vt:lpstr>
      <vt:lpstr>Include_in_Eval</vt:lpstr>
      <vt:lpstr>Informal_Observation_Indicator_Rating</vt:lpstr>
      <vt:lpstr>IPLS_Descriptor</vt:lpstr>
      <vt:lpstr>IPLS_Standards</vt:lpstr>
      <vt:lpstr>IPSL_Standard_Indicator</vt:lpstr>
      <vt:lpstr>Overall_Eval_Ratings</vt:lpstr>
      <vt:lpstr>Preset_Objectives_Rating</vt:lpstr>
      <vt:lpstr>'Additional Components Worksheet'!Print_Area</vt:lpstr>
      <vt:lpstr>'Eval Info &amp; Rankings'!Print_Area</vt:lpstr>
      <vt:lpstr>'Formal Observation 1'!Print_Area</vt:lpstr>
      <vt:lpstr>'Formal Observation 2'!Print_Area</vt:lpstr>
      <vt:lpstr>'Formal Observation 3'!Print_Area</vt:lpstr>
      <vt:lpstr>'Future Goals Worksheet'!Print_Area</vt:lpstr>
      <vt:lpstr>ILPSSL!Print_Area</vt:lpstr>
      <vt:lpstr>'Indicator Selection'!Print_Area</vt:lpstr>
      <vt:lpstr>'Informal Observation 1'!Print_Area</vt:lpstr>
      <vt:lpstr>'Informal Observation 2'!Print_Area</vt:lpstr>
      <vt:lpstr>'Informal Observation 3'!Print_Area</vt:lpstr>
      <vt:lpstr>'Professional Practice Ratings'!Print_Area</vt:lpstr>
      <vt:lpstr>'PSEL 2015 Overview'!Print_Area</vt:lpstr>
      <vt:lpstr>'Strengths &amp; Areas for Growth'!Print_Area</vt:lpstr>
      <vt:lpstr>'Student Growth Ratings'!Print_Area</vt:lpstr>
      <vt:lpstr>'Summative &amp; Signatures'!Print_Area</vt:lpstr>
      <vt:lpstr>'Assessment Types'!Print_Titles</vt:lpstr>
      <vt:lpstr>'Formal Observation 1'!Print_Titles</vt:lpstr>
      <vt:lpstr>'Formal Observation 2'!Print_Titles</vt:lpstr>
      <vt:lpstr>'Formal Observation 3'!Print_Titles</vt:lpstr>
      <vt:lpstr>'Guidance Document'!Print_Titles</vt:lpstr>
      <vt:lpstr>ILPSSL!Print_Titles</vt:lpstr>
      <vt:lpstr>'PSEL &amp; IPSSL Crosswalk'!Print_Titles</vt:lpstr>
      <vt:lpstr>'PSEL 2015 Overview'!Print_Titles</vt:lpstr>
      <vt:lpstr>'PSEL Standards &amp; Indicators'!Print_Titles</vt:lpstr>
      <vt:lpstr>'Strengths &amp; Areas for Growth'!Print_Titles</vt:lpstr>
      <vt:lpstr>'Summative &amp; Signatures'!Print_Titles</vt:lpstr>
      <vt:lpstr>Prof_Pract_1</vt:lpstr>
      <vt:lpstr>Prof_Pract_2</vt:lpstr>
      <vt:lpstr>Prof_Pract_3</vt:lpstr>
      <vt:lpstr>Prof_Pract_4</vt:lpstr>
      <vt:lpstr>Prof_Pract_Label</vt:lpstr>
      <vt:lpstr>PSEL_Descriptor</vt:lpstr>
      <vt:lpstr>PSEL_Indicator</vt:lpstr>
      <vt:lpstr>PSEL_NC_Derivative</vt:lpstr>
      <vt:lpstr>PSEL_NC_Perf_Level_Descriptors</vt:lpstr>
      <vt:lpstr>PSEL_Rating</vt:lpstr>
      <vt:lpstr>PSEL_Rating_and_Key_Points</vt:lpstr>
      <vt:lpstr>PSEL_Rating_Key_Points</vt:lpstr>
      <vt:lpstr>PSEL_Ratings_and_Key_Points</vt:lpstr>
      <vt:lpstr>PSEL_Ratings_Number</vt:lpstr>
      <vt:lpstr>PSEL_Ratings_Percent</vt:lpstr>
      <vt:lpstr>PSEL_Standard_Indicator_Number</vt:lpstr>
      <vt:lpstr>PSEL_Standard_Number_Indicator</vt:lpstr>
      <vt:lpstr>PSEL_Standards</vt:lpstr>
      <vt:lpstr>Select_Yes_or_No</vt:lpstr>
      <vt:lpstr>Self_Eval_Rating</vt:lpstr>
      <vt:lpstr>Summative_Label</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White</dc:creator>
  <cp:lastModifiedBy>Don White, Ph.D.</cp:lastModifiedBy>
  <cp:lastPrinted>2019-03-01T09:34:02Z</cp:lastPrinted>
  <dcterms:created xsi:type="dcterms:W3CDTF">2016-09-17T17:26:33Z</dcterms:created>
  <dcterms:modified xsi:type="dcterms:W3CDTF">2023-02-09T00:06:28Z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be03a665-3ec9-44b5-a9f1-d34738546e66</vt:lpwstr>
  </property>
  <property fmtid="{D5CDD505-2E9C-101B-9397-08002B2CF9AE}" pid="3" name="Workbook type">
    <vt:lpwstr>Custom</vt:lpwstr>
  </property>
  <property fmtid="{D5CDD505-2E9C-101B-9397-08002B2CF9AE}" pid="4" name="Workbook version">
    <vt:lpwstr>Custom</vt:lpwstr>
  </property>
</Properties>
</file>